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1"/>
  <workbookPr codeName="ThisWorkbook"/>
  <mc:AlternateContent xmlns:mc="http://schemas.openxmlformats.org/markup-compatibility/2006">
    <mc:Choice Requires="x15">
      <x15ac:absPath xmlns:x15ac="http://schemas.microsoft.com/office/spreadsheetml/2010/11/ac" url="https://myresources.deloitte.com/personal/janis_wichmann_deloitte_fi/Documents/VM/"/>
    </mc:Choice>
  </mc:AlternateContent>
  <xr:revisionPtr revIDLastSave="93" documentId="8_{8AF18C12-BE69-6C45-A6A0-607416D51A33}" xr6:coauthVersionLast="47" xr6:coauthVersionMax="47" xr10:uidLastSave="{AFADFED6-BA2A-D146-AFFE-264E2EA62711}"/>
  <bookViews>
    <workbookView xWindow="0" yWindow="500" windowWidth="28000" windowHeight="15660" xr2:uid="{00000000-000D-0000-FFFF-FFFF00000000}"/>
  </bookViews>
  <sheets>
    <sheet name="Johdanto" sheetId="13" r:id="rId1"/>
    <sheet name="Käyttöohje" sheetId="21" r:id="rId2"/>
    <sheet name="A. Taustatiedot" sheetId="14" r:id="rId3"/>
    <sheet name="B. Hyödyt" sheetId="15" r:id="rId4"/>
    <sheet name="C. Riskit" sheetId="16" r:id="rId5"/>
    <sheet name="D. Kustannukset ja tulot" sheetId="17" r:id="rId6"/>
    <sheet name="E. Yhteenveto" sheetId="18" r:id="rId7"/>
    <sheet name="Support" sheetId="22" state="hidden" r:id="rId8"/>
    <sheet name="Muuttujat" sheetId="19" state="hidden" r:id="rId9"/>
  </sheets>
  <definedNames>
    <definedName name="_xlnm._FilterDatabase" localSheetId="3" hidden="1">'B. Hyödyt'!$E$16:$G$21</definedName>
    <definedName name="_xlnm.Print_Area" localSheetId="6">'E. Yhteenveto'!$A$1:$H$70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67" i="22" l="1"/>
  <c r="C28" i="22"/>
  <c r="C85" i="22"/>
  <c r="C49" i="22"/>
  <c r="D67" i="22" a="1"/>
  <c r="D67" i="22" s="1"/>
  <c r="E45" i="18" s="1"/>
  <c r="C157" i="22"/>
  <c r="C145" i="22"/>
  <c r="C123" i="22"/>
  <c r="C93" i="22"/>
  <c r="C77" i="22"/>
  <c r="G44" i="22"/>
  <c r="C151" i="22"/>
  <c r="C152" i="22"/>
  <c r="C153" i="22"/>
  <c r="C154" i="22"/>
  <c r="C155" i="22"/>
  <c r="C156" i="22"/>
  <c r="C150" i="22"/>
  <c r="C139" i="22"/>
  <c r="C140" i="22"/>
  <c r="C141" i="22"/>
  <c r="C142" i="22"/>
  <c r="C143" i="22"/>
  <c r="C144" i="22"/>
  <c r="C138" i="22"/>
  <c r="C118" i="22"/>
  <c r="C119" i="22"/>
  <c r="C120" i="22"/>
  <c r="C121" i="22"/>
  <c r="C122" i="22"/>
  <c r="C117" i="22"/>
  <c r="C90" i="22"/>
  <c r="C91" i="22"/>
  <c r="C92" i="22"/>
  <c r="C89" i="22"/>
  <c r="C114" i="22"/>
  <c r="C109" i="22"/>
  <c r="C110" i="22"/>
  <c r="C111" i="22"/>
  <c r="C112" i="22"/>
  <c r="C108" i="22"/>
  <c r="C99" i="22"/>
  <c r="C100" i="22"/>
  <c r="C101" i="22"/>
  <c r="C102" i="22"/>
  <c r="C103" i="22"/>
  <c r="C98" i="22"/>
  <c r="C72" i="22"/>
  <c r="C73" i="22"/>
  <c r="C74" i="22"/>
  <c r="C75" i="22"/>
  <c r="C76" i="22"/>
  <c r="C71" i="22"/>
  <c r="E37" i="22"/>
  <c r="F37" i="22"/>
  <c r="G37" i="22"/>
  <c r="E38" i="22"/>
  <c r="F38" i="22"/>
  <c r="G38" i="22"/>
  <c r="E39" i="22"/>
  <c r="F39" i="22"/>
  <c r="G39" i="22"/>
  <c r="E40" i="22"/>
  <c r="F40" i="22"/>
  <c r="G40" i="22"/>
  <c r="E41" i="22"/>
  <c r="F41" i="22"/>
  <c r="G41" i="22"/>
  <c r="E42" i="22"/>
  <c r="F42" i="22"/>
  <c r="G42" i="22"/>
  <c r="E43" i="22"/>
  <c r="F43" i="22"/>
  <c r="G43" i="22"/>
  <c r="D37" i="22"/>
  <c r="D38" i="22"/>
  <c r="D39" i="22"/>
  <c r="D40" i="22"/>
  <c r="D41" i="22"/>
  <c r="D42" i="22"/>
  <c r="D43" i="22"/>
  <c r="C38" i="22"/>
  <c r="C39" i="22"/>
  <c r="C40" i="22"/>
  <c r="C41" i="22"/>
  <c r="C42" i="22"/>
  <c r="C43" i="22"/>
  <c r="C37" i="22"/>
  <c r="C23" i="22"/>
  <c r="C24" i="22"/>
  <c r="C25" i="22"/>
  <c r="C26" i="22"/>
  <c r="C27" i="22"/>
  <c r="C22" i="22"/>
  <c r="F6" i="22"/>
  <c r="G6" i="22"/>
  <c r="F7" i="22"/>
  <c r="G7" i="22"/>
  <c r="F8" i="22"/>
  <c r="G8" i="22"/>
  <c r="F9" i="22"/>
  <c r="G9" i="22"/>
  <c r="F10" i="22"/>
  <c r="G10" i="22"/>
  <c r="F11" i="22"/>
  <c r="G11" i="22"/>
  <c r="F12" i="22"/>
  <c r="G12" i="22"/>
  <c r="F13" i="22"/>
  <c r="G13" i="22"/>
  <c r="F14" i="22"/>
  <c r="G14" i="22"/>
  <c r="F15" i="22"/>
  <c r="G15" i="22"/>
  <c r="F16" i="22"/>
  <c r="G16" i="22"/>
  <c r="E6" i="22"/>
  <c r="E7" i="22"/>
  <c r="E8" i="22"/>
  <c r="E9" i="22"/>
  <c r="E10" i="22"/>
  <c r="E11" i="22"/>
  <c r="E12" i="22"/>
  <c r="E13" i="22"/>
  <c r="E14" i="22"/>
  <c r="E15" i="22"/>
  <c r="E16" i="22"/>
  <c r="D6" i="22"/>
  <c r="D7" i="22"/>
  <c r="D8" i="22"/>
  <c r="D9" i="22"/>
  <c r="D10" i="22"/>
  <c r="D11" i="22"/>
  <c r="D12" i="22"/>
  <c r="D13" i="22"/>
  <c r="D14" i="22"/>
  <c r="D15" i="22"/>
  <c r="D16" i="22"/>
  <c r="C7" i="22"/>
  <c r="C8" i="22"/>
  <c r="C9" i="22"/>
  <c r="C10" i="22"/>
  <c r="C11" i="22"/>
  <c r="C12" i="22"/>
  <c r="C13" i="22"/>
  <c r="C14" i="22"/>
  <c r="C15" i="22"/>
  <c r="C16" i="22"/>
  <c r="C6" i="22"/>
  <c r="D32" i="22"/>
  <c r="H39" i="17"/>
  <c r="D63" i="18" s="1"/>
  <c r="C130" i="22"/>
  <c r="C127" i="22"/>
  <c r="D85" i="22" a="1"/>
  <c r="D85" i="22" s="1"/>
  <c r="D55" i="22"/>
  <c r="D52" i="22"/>
  <c r="D49" i="22"/>
  <c r="C66" i="22"/>
  <c r="C65" i="22"/>
  <c r="C64" i="22"/>
  <c r="C63" i="22"/>
  <c r="G64" i="16"/>
  <c r="C146" i="22" l="1"/>
  <c r="C158" i="22"/>
  <c r="D124" i="22"/>
  <c r="D94" i="22"/>
  <c r="D104" i="22"/>
  <c r="D28" i="22"/>
  <c r="D45" i="22"/>
  <c r="C45" i="22" s="1"/>
  <c r="D17" i="22"/>
  <c r="C17" i="22" s="1"/>
  <c r="D113" i="22"/>
  <c r="C113" i="22" s="1"/>
  <c r="D78" i="22"/>
  <c r="C78" i="22" s="1"/>
  <c r="B30" i="18"/>
  <c r="E39" i="18"/>
  <c r="E15" i="18"/>
  <c r="B15" i="18"/>
  <c r="E8" i="18"/>
  <c r="C11" i="18"/>
  <c r="C10" i="18"/>
  <c r="C9" i="18"/>
  <c r="C8" i="18"/>
  <c r="C7" i="18"/>
  <c r="B59" i="18"/>
  <c r="D59" i="18"/>
  <c r="F59" i="18"/>
  <c r="E59" i="18"/>
  <c r="C59" i="18"/>
  <c r="B56" i="18"/>
  <c r="B54" i="18"/>
  <c r="B52" i="18"/>
  <c r="B50" i="18"/>
  <c r="B48" i="18"/>
  <c r="B46" i="18"/>
  <c r="B44" i="18"/>
  <c r="E49" i="18"/>
  <c r="F41" i="18"/>
  <c r="D41" i="18"/>
  <c r="B41" i="18"/>
  <c r="B36" i="18"/>
  <c r="B38" i="18"/>
  <c r="B34" i="18"/>
  <c r="C58" i="22"/>
  <c r="E41" i="18"/>
  <c r="C55" i="22"/>
  <c r="C41" i="18"/>
  <c r="C52" i="22"/>
  <c r="B39" i="18"/>
  <c r="C32" i="22"/>
  <c r="B35" i="18" s="1"/>
  <c r="B32" i="18"/>
  <c r="C84" i="22"/>
  <c r="C83" i="22"/>
  <c r="C82" i="22"/>
  <c r="I62" i="15"/>
  <c r="H62" i="15"/>
  <c r="G62" i="15"/>
  <c r="F62" i="15"/>
  <c r="E62" i="15"/>
  <c r="I74" i="16"/>
  <c r="H74" i="16"/>
  <c r="G74" i="16"/>
  <c r="F74" i="16"/>
  <c r="E74" i="16"/>
  <c r="D73" i="16"/>
  <c r="D72" i="16"/>
  <c r="D71" i="16"/>
  <c r="D70" i="16"/>
  <c r="D69" i="16"/>
  <c r="C33" i="22" a="1"/>
  <c r="C33" i="22" s="1"/>
  <c r="D61" i="15"/>
  <c r="D60" i="15"/>
  <c r="D59" i="15"/>
  <c r="D58" i="15"/>
  <c r="D57" i="15"/>
  <c r="E55" i="15" s="1"/>
  <c r="H52" i="17"/>
  <c r="G63" i="18" s="1"/>
  <c r="H46" i="17"/>
  <c r="G62" i="18" s="1"/>
  <c r="H27" i="17"/>
  <c r="D62" i="18" s="1"/>
  <c r="F64" i="16" l="1"/>
  <c r="C133" i="22" s="1"/>
  <c r="F15" i="18" s="1"/>
  <c r="B45" i="18"/>
  <c r="E57" i="18"/>
  <c r="E35" i="18"/>
  <c r="B69" i="18" l="1"/>
  <c r="B66" i="18"/>
  <c r="B55" i="18"/>
  <c r="B49" i="18"/>
  <c r="B37" i="18"/>
  <c r="G59" i="18"/>
  <c r="C124" i="22"/>
  <c r="B57" i="18" s="1"/>
  <c r="E55" i="18"/>
  <c r="C104" i="22"/>
  <c r="B53" i="18" s="1"/>
  <c r="E53" i="18"/>
  <c r="B47" i="18"/>
  <c r="E47" i="18"/>
  <c r="C94" i="22"/>
  <c r="B51" i="18" s="1"/>
  <c r="E51" i="18"/>
  <c r="D58" i="22"/>
  <c r="C15" i="18" s="1"/>
  <c r="F26" i="18" s="1"/>
  <c r="G41" i="18"/>
  <c r="E37" i="18"/>
  <c r="B31" i="18"/>
  <c r="E31" i="18"/>
  <c r="B33" i="18"/>
  <c r="E33"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D5" authorId="0" shapeId="0" xr:uid="{00000000-0006-0000-0300-000001000000}">
      <text>
        <r>
          <rPr>
            <sz val="10"/>
            <color rgb="FF000000"/>
            <rFont val="Tahoma"/>
            <family val="2"/>
          </rPr>
          <t xml:space="preserve">Tietoaineistot voivat sisältää esimerkiksi seuraavia tietosisältöjä:
</t>
        </r>
        <r>
          <rPr>
            <sz val="10"/>
            <color rgb="FF000000"/>
            <rFont val="Tahoma"/>
            <family val="2"/>
          </rPr>
          <t xml:space="preserve">
</t>
        </r>
        <r>
          <rPr>
            <sz val="10"/>
            <color rgb="FF000000"/>
            <rFont val="Tahoma"/>
            <family val="2"/>
          </rPr>
          <t xml:space="preserve">- Suomen jokien fosfori- ja typpikuorma Itämereen
</t>
        </r>
        <r>
          <rPr>
            <sz val="10"/>
            <color rgb="FF000000"/>
            <rFont val="Tahoma"/>
            <family val="2"/>
          </rPr>
          <t xml:space="preserve">
</t>
        </r>
        <r>
          <rPr>
            <sz val="10"/>
            <color rgb="FF000000"/>
            <rFont val="Tahoma"/>
            <family val="2"/>
          </rPr>
          <t xml:space="preserve">- Rikki- ja typpipäästöt sekä pienhiukkasten päästöt ilmaan Suomessa
</t>
        </r>
        <r>
          <rPr>
            <sz val="10"/>
            <color rgb="FF000000"/>
            <rFont val="Tahoma"/>
            <family val="2"/>
          </rPr>
          <t xml:space="preserve">
</t>
        </r>
        <r>
          <rPr>
            <sz val="10"/>
            <color rgb="FF000000"/>
            <rFont val="Tahoma"/>
            <family val="2"/>
          </rPr>
          <t>- Tilastoidut ympäristönsuojelumenot Suomessa</t>
        </r>
      </text>
    </comment>
    <comment ref="D6" authorId="0" shapeId="0" xr:uid="{00000000-0006-0000-0300-000002000000}">
      <text>
        <r>
          <rPr>
            <sz val="10"/>
            <color rgb="FF000000"/>
            <rFont val="Tahoma"/>
            <family val="2"/>
          </rPr>
          <t xml:space="preserve">Tietoaineistot voivat sisältää esimerkiksi seuraavia tietosisältöjä:
</t>
        </r>
        <r>
          <rPr>
            <sz val="10"/>
            <color rgb="FF000000"/>
            <rFont val="Tahoma"/>
            <family val="2"/>
          </rPr>
          <t xml:space="preserve">
</t>
        </r>
        <r>
          <rPr>
            <sz val="10"/>
            <color rgb="FF000000"/>
            <rFont val="Tahoma"/>
            <family val="2"/>
          </rPr>
          <t xml:space="preserve">- Kasvihuonekaasupäästöt ja -poistumat
</t>
        </r>
        <r>
          <rPr>
            <sz val="10"/>
            <color rgb="FF000000"/>
            <rFont val="Tahoma"/>
            <family val="2"/>
          </rPr>
          <t xml:space="preserve">
</t>
        </r>
        <r>
          <rPr>
            <sz val="10"/>
            <color rgb="FF000000"/>
            <rFont val="Tahoma"/>
            <family val="2"/>
          </rPr>
          <t xml:space="preserve">- Puuston kasvu ja poistuma
</t>
        </r>
        <r>
          <rPr>
            <sz val="10"/>
            <color rgb="FF000000"/>
            <rFont val="Tahoma"/>
            <family val="2"/>
          </rPr>
          <t xml:space="preserve">
</t>
        </r>
        <r>
          <rPr>
            <sz val="10"/>
            <color rgb="FF000000"/>
            <rFont val="Tahoma"/>
            <family val="2"/>
          </rPr>
          <t>- Uusiutuvan energian osuus energian loppukäytöstä</t>
        </r>
      </text>
    </comment>
    <comment ref="D7" authorId="0" shapeId="0" xr:uid="{00000000-0006-0000-0300-000003000000}">
      <text>
        <r>
          <rPr>
            <sz val="10"/>
            <color rgb="FF000000"/>
            <rFont val="Tahoma"/>
            <family val="2"/>
          </rPr>
          <t xml:space="preserve">Tietoaineistot voivat sisältää esimerkiksi seuraavia tietosisältöjä:
</t>
        </r>
        <r>
          <rPr>
            <sz val="10"/>
            <color rgb="FF000000"/>
            <rFont val="Tahoma"/>
            <family val="2"/>
          </rPr>
          <t xml:space="preserve">
</t>
        </r>
        <r>
          <rPr>
            <sz val="10"/>
            <color rgb="FF000000"/>
            <rFont val="Tahoma"/>
            <family val="2"/>
          </rPr>
          <t xml:space="preserve">- Kulutuksen hiilijalanjälki
</t>
        </r>
        <r>
          <rPr>
            <sz val="10"/>
            <color rgb="FF000000"/>
            <rFont val="Tahoma"/>
            <family val="2"/>
          </rPr>
          <t xml:space="preserve">
</t>
        </r>
        <r>
          <rPr>
            <sz val="10"/>
            <color rgb="FF000000"/>
            <rFont val="Tahoma"/>
            <family val="2"/>
          </rPr>
          <t xml:space="preserve">- Kasvis-, liha- ja kalaperäisten elintarvikkeiden kulutus
</t>
        </r>
        <r>
          <rPr>
            <sz val="10"/>
            <color rgb="FF000000"/>
            <rFont val="Tahoma"/>
            <family val="2"/>
          </rPr>
          <t xml:space="preserve">
</t>
        </r>
        <r>
          <rPr>
            <sz val="10"/>
            <color rgb="FF000000"/>
            <rFont val="Tahoma"/>
            <family val="2"/>
          </rPr>
          <t>- Ensirekisteröityjen henkilö- ja pakettiautojen keskimääräiset hiilidioksidipäästöt</t>
        </r>
      </text>
    </comment>
    <comment ref="D8" authorId="0" shapeId="0" xr:uid="{00000000-0006-0000-0300-000004000000}">
      <text>
        <r>
          <rPr>
            <sz val="10"/>
            <color rgb="FF000000"/>
            <rFont val="Tahoma"/>
            <family val="2"/>
          </rPr>
          <t xml:space="preserve">Tietoaineistot voivat sisältää esimerkiksi seuraavia tietosisältöjä:
</t>
        </r>
        <r>
          <rPr>
            <sz val="10"/>
            <color rgb="FF000000"/>
            <rFont val="Tahoma"/>
            <family val="2"/>
          </rPr>
          <t xml:space="preserve">
</t>
        </r>
        <r>
          <rPr>
            <sz val="10"/>
            <color rgb="FF000000"/>
            <rFont val="Tahoma"/>
            <family val="2"/>
          </rPr>
          <t xml:space="preserve">- Asumismenot
</t>
        </r>
        <r>
          <rPr>
            <sz val="10"/>
            <color rgb="FF000000"/>
            <rFont val="Tahoma"/>
            <family val="2"/>
          </rPr>
          <t xml:space="preserve">
</t>
        </r>
        <r>
          <rPr>
            <sz val="10"/>
            <color rgb="FF000000"/>
            <rFont val="Tahoma"/>
            <family val="2"/>
          </rPr>
          <t xml:space="preserve">- Yhdyskuntarakenteen eheys ja joukkoliikenteen toimintaedellytykset
</t>
        </r>
        <r>
          <rPr>
            <sz val="10"/>
            <color rgb="FF000000"/>
            <rFont val="Tahoma"/>
            <family val="2"/>
          </rPr>
          <t xml:space="preserve">
</t>
        </r>
        <r>
          <rPr>
            <sz val="10"/>
            <color rgb="FF000000"/>
            <rFont val="Tahoma"/>
            <family val="2"/>
          </rPr>
          <t>- Päivittäistavarakauppojen saavutettavuus</t>
        </r>
      </text>
    </comment>
    <comment ref="D9" authorId="0" shapeId="0" xr:uid="{00000000-0006-0000-0300-000005000000}">
      <text>
        <r>
          <rPr>
            <sz val="10"/>
            <color rgb="FF000000"/>
            <rFont val="Tahoma"/>
            <family val="2"/>
          </rPr>
          <t xml:space="preserve">Tietoaineistot voivat sisältää esimerkiksi seuraavia tietosisältöjä:
</t>
        </r>
        <r>
          <rPr>
            <sz val="10"/>
            <color rgb="FF000000"/>
            <rFont val="Tahoma"/>
            <family val="2"/>
          </rPr>
          <t xml:space="preserve">
</t>
        </r>
        <r>
          <rPr>
            <sz val="10"/>
            <color rgb="FF000000"/>
            <rFont val="Tahoma"/>
            <family val="2"/>
          </rPr>
          <t xml:space="preserve">- Koettu hyvinvointi eri väestöryhmissä alueittain
</t>
        </r>
        <r>
          <rPr>
            <sz val="10"/>
            <color rgb="FF000000"/>
            <rFont val="Tahoma"/>
            <family val="2"/>
          </rPr>
          <t xml:space="preserve">
</t>
        </r>
        <r>
          <rPr>
            <sz val="10"/>
            <color rgb="FF000000"/>
            <rFont val="Tahoma"/>
            <family val="2"/>
          </rPr>
          <t xml:space="preserve">- Sairastavuusindeksi
</t>
        </r>
        <r>
          <rPr>
            <sz val="10"/>
            <color rgb="FF000000"/>
            <rFont val="Tahoma"/>
            <family val="2"/>
          </rPr>
          <t xml:space="preserve">
</t>
        </r>
        <r>
          <rPr>
            <sz val="10"/>
            <color rgb="FF000000"/>
            <rFont val="Tahoma"/>
            <family val="2"/>
          </rPr>
          <t>- Väkivallan uhka</t>
        </r>
      </text>
    </comment>
    <comment ref="D10" authorId="0" shapeId="0" xr:uid="{00000000-0006-0000-0300-000006000000}">
      <text>
        <r>
          <rPr>
            <sz val="10"/>
            <color rgb="FF000000"/>
            <rFont val="Tahoma"/>
            <family val="2"/>
          </rPr>
          <t xml:space="preserve">Tietoaineistot voivat sisältää esimerkiksi seuraavia tietosisältöjä:
</t>
        </r>
        <r>
          <rPr>
            <sz val="10"/>
            <color rgb="FF000000"/>
            <rFont val="Tahoma"/>
            <family val="2"/>
          </rPr>
          <t xml:space="preserve">
</t>
        </r>
        <r>
          <rPr>
            <sz val="10"/>
            <color rgb="FF000000"/>
            <rFont val="Tahoma"/>
            <family val="2"/>
          </rPr>
          <t xml:space="preserve">- Tuloerot (Gini-kerroin, pienituloisuusaste, pienimmän ja suurimman kymmenesosan tulokehitys)
</t>
        </r>
        <r>
          <rPr>
            <sz val="10"/>
            <color rgb="FF000000"/>
            <rFont val="Tahoma"/>
            <family val="2"/>
          </rPr>
          <t xml:space="preserve">
</t>
        </r>
        <r>
          <rPr>
            <sz val="10"/>
            <color rgb="FF000000"/>
            <rFont val="Tahoma"/>
            <family val="2"/>
          </rPr>
          <t xml:space="preserve">- Perustoimeentulotuen saajien määrät ja alueellinen jakautuminen
</t>
        </r>
        <r>
          <rPr>
            <sz val="10"/>
            <color rgb="FF000000"/>
            <rFont val="Tahoma"/>
            <family val="2"/>
          </rPr>
          <t xml:space="preserve">
</t>
        </r>
        <r>
          <rPr>
            <sz val="10"/>
            <color rgb="FF000000"/>
            <rFont val="Tahoma"/>
            <family val="2"/>
          </rPr>
          <t>- Nuorten aikuisten (18-25 –vuotiaiden) tyytyväisyys elämäänsä</t>
        </r>
      </text>
    </comment>
    <comment ref="D11" authorId="0" shapeId="0" xr:uid="{00000000-0006-0000-0300-000007000000}">
      <text>
        <r>
          <rPr>
            <sz val="10"/>
            <color rgb="FF000000"/>
            <rFont val="Tahoma"/>
            <family val="2"/>
          </rPr>
          <t xml:space="preserve">Tietoaineistot voivat sisältää esimerkiksi seuraavia tietosisältöjä:
</t>
        </r>
        <r>
          <rPr>
            <sz val="10"/>
            <color rgb="FF000000"/>
            <rFont val="Tahoma"/>
            <family val="2"/>
          </rPr>
          <t xml:space="preserve">
</t>
        </r>
        <r>
          <rPr>
            <sz val="10"/>
            <color rgb="FF000000"/>
            <rFont val="Tahoma"/>
            <family val="2"/>
          </rPr>
          <t xml:space="preserve">- Työn tai koulutuksen ulkopuolella olevat nuoret
</t>
        </r>
        <r>
          <rPr>
            <sz val="10"/>
            <color rgb="FF000000"/>
            <rFont val="Tahoma"/>
            <family val="2"/>
          </rPr>
          <t xml:space="preserve">
</t>
        </r>
        <r>
          <rPr>
            <sz val="10"/>
            <color rgb="FF000000"/>
            <rFont val="Tahoma"/>
            <family val="2"/>
          </rPr>
          <t xml:space="preserve">- Syrjinnän tai yksinäisyyden kokemus
</t>
        </r>
        <r>
          <rPr>
            <sz val="10"/>
            <color rgb="FF000000"/>
            <rFont val="Tahoma"/>
            <family val="2"/>
          </rPr>
          <t xml:space="preserve">
</t>
        </r>
        <r>
          <rPr>
            <sz val="10"/>
            <color rgb="FF000000"/>
            <rFont val="Tahoma"/>
            <family val="2"/>
          </rPr>
          <t>- Äänestysaktiivisuus</t>
        </r>
      </text>
    </comment>
    <comment ref="D12" authorId="0" shapeId="0" xr:uid="{00000000-0006-0000-0300-000008000000}">
      <text>
        <r>
          <rPr>
            <sz val="10"/>
            <color rgb="FF000000"/>
            <rFont val="Tahoma"/>
            <family val="2"/>
          </rPr>
          <t xml:space="preserve">Tietoaineistot voivat sisältää esimerkiksi seuraavia tietosisältöjä:
</t>
        </r>
        <r>
          <rPr>
            <sz val="10"/>
            <color rgb="FF000000"/>
            <rFont val="Tahoma"/>
            <family val="2"/>
          </rPr>
          <t xml:space="preserve">
</t>
        </r>
        <r>
          <rPr>
            <sz val="10"/>
            <color rgb="FF000000"/>
            <rFont val="Tahoma"/>
            <family val="2"/>
          </rPr>
          <t xml:space="preserve">- Työelämän globaali vastuu
</t>
        </r>
        <r>
          <rPr>
            <sz val="10"/>
            <color rgb="FF000000"/>
            <rFont val="Tahoma"/>
            <family val="2"/>
          </rPr>
          <t xml:space="preserve">
</t>
        </r>
        <r>
          <rPr>
            <sz val="10"/>
            <color rgb="FF000000"/>
            <rFont val="Tahoma"/>
            <family val="2"/>
          </rPr>
          <t xml:space="preserve">- Työllisyysaste (Tilastokeskus, työvoimatutkimus)
</t>
        </r>
        <r>
          <rPr>
            <sz val="10"/>
            <color rgb="FF000000"/>
            <rFont val="Tahoma"/>
            <family val="2"/>
          </rPr>
          <t xml:space="preserve">
</t>
        </r>
        <r>
          <rPr>
            <sz val="10"/>
            <color rgb="FF000000"/>
            <rFont val="Tahoma"/>
            <family val="2"/>
          </rPr>
          <t>- Hyvä työelämä</t>
        </r>
      </text>
    </comment>
    <comment ref="D13" authorId="0" shapeId="0" xr:uid="{00000000-0006-0000-0300-000009000000}">
      <text>
        <r>
          <rPr>
            <sz val="10"/>
            <color rgb="FF000000"/>
            <rFont val="Tahoma"/>
            <family val="2"/>
          </rPr>
          <t xml:space="preserve">Tietoaineistot voivat sisältää esimerkiksi seuraavia tietosisältöjä:
</t>
        </r>
        <r>
          <rPr>
            <sz val="10"/>
            <color rgb="FF000000"/>
            <rFont val="Tahoma"/>
            <family val="2"/>
          </rPr>
          <t xml:space="preserve">
</t>
        </r>
        <r>
          <rPr>
            <sz val="10"/>
            <color rgb="FF000000"/>
            <rFont val="Tahoma"/>
            <family val="2"/>
          </rPr>
          <t xml:space="preserve">- Perusasteen jälkeisen tutkinnon suorittaneiden osuus sekä osallistuminen aikuiskoulutukseen
</t>
        </r>
        <r>
          <rPr>
            <sz val="10"/>
            <color rgb="FF000000"/>
            <rFont val="Tahoma"/>
            <family val="2"/>
          </rPr>
          <t xml:space="preserve">
</t>
        </r>
        <r>
          <rPr>
            <sz val="10"/>
            <color rgb="FF000000"/>
            <rFont val="Tahoma"/>
            <family val="2"/>
          </rPr>
          <t xml:space="preserve">- Kestävän kehityksen sertifikaatin omaavien päiväkotien, koulujen ja oppilaitosten määrä;
</t>
        </r>
        <r>
          <rPr>
            <sz val="10"/>
            <color rgb="FF000000"/>
            <rFont val="Tahoma"/>
            <family val="2"/>
          </rPr>
          <t xml:space="preserve">
</t>
        </r>
        <r>
          <rPr>
            <sz val="10"/>
            <color rgb="FF000000"/>
            <rFont val="Tahoma"/>
            <family val="2"/>
          </rPr>
          <t>- Lukutaidon ja nuorten yhteiskuntataitojen kehitys</t>
        </r>
      </text>
    </comment>
    <comment ref="D14" authorId="0" shapeId="0" xr:uid="{00000000-0006-0000-0300-00000A000000}">
      <text>
        <r>
          <rPr>
            <sz val="10"/>
            <color rgb="FF000000"/>
            <rFont val="Tahoma"/>
            <family val="2"/>
          </rPr>
          <t xml:space="preserve">Tietoaineistot voivat sisältää esimerkiksi seuraavia tietosisältöjä:
</t>
        </r>
        <r>
          <rPr>
            <sz val="10"/>
            <color rgb="FF000000"/>
            <rFont val="Tahoma"/>
            <family val="2"/>
          </rPr>
          <t xml:space="preserve">
</t>
        </r>
        <r>
          <rPr>
            <sz val="10"/>
            <color rgb="FF000000"/>
            <rFont val="Tahoma"/>
            <family val="2"/>
          </rPr>
          <t xml:space="preserve">- Suomen kehitys Commitment to Development -indeksin kauppapolitiikkaa mittaavalla osa-indeksillä
</t>
        </r>
        <r>
          <rPr>
            <sz val="10"/>
            <color rgb="FF000000"/>
            <rFont val="Tahoma"/>
            <family val="2"/>
          </rPr>
          <t xml:space="preserve">
</t>
        </r>
        <r>
          <rPr>
            <sz val="10"/>
            <color rgb="FF000000"/>
            <rFont val="Tahoma"/>
            <family val="2"/>
          </rPr>
          <t xml:space="preserve">- Suomen tuonti ja vienti tonneittain ja materiaaliryhmittäin
</t>
        </r>
        <r>
          <rPr>
            <sz val="10"/>
            <color rgb="FF000000"/>
            <rFont val="Tahoma"/>
            <family val="2"/>
          </rPr>
          <t xml:space="preserve">
</t>
        </r>
        <r>
          <rPr>
            <sz val="10"/>
            <color rgb="FF000000"/>
            <rFont val="Tahoma"/>
            <family val="2"/>
          </rPr>
          <t>- Suomen kehitysyhteistyörahoituksen kehitys</t>
        </r>
      </text>
    </comment>
    <comment ref="D43" authorId="0" shapeId="0" xr:uid="{00000000-0006-0000-0300-00000B000000}">
      <text>
        <r>
          <rPr>
            <sz val="10"/>
            <color rgb="FF000000"/>
            <rFont val="Tahoma"/>
            <family val="2"/>
          </rPr>
          <t xml:space="preserve">'Tietoaineiston merkitys on olemattoman pieni eikä sille ole erityisen laajaa käyttöä sellaisenaan tai yhdisteltynä muihin tietoaineistoihin.
</t>
        </r>
      </text>
    </comment>
    <comment ref="D44" authorId="0" shapeId="0" xr:uid="{00000000-0006-0000-0300-00000C000000}">
      <text>
        <r>
          <rPr>
            <sz val="10"/>
            <color rgb="FF000000"/>
            <rFont val="Tahoma"/>
            <family val="2"/>
          </rPr>
          <t>'Tietoaineiston merkitys sellaisenaan tai yhdisteltynä muihin tietoaineistoihin on pieni, eikä sille välttämättä ole tunnistettu mitään käyttötapauksia.</t>
        </r>
      </text>
    </comment>
    <comment ref="D45" authorId="0" shapeId="0" xr:uid="{00000000-0006-0000-0300-00000D000000}">
      <text>
        <r>
          <rPr>
            <sz val="10"/>
            <color rgb="FF000000"/>
            <rFont val="Tahoma"/>
            <family val="2"/>
          </rPr>
          <t>'Tietoaineiston merkitys sellaisenaan tai yhdisteltynä muihin tietoaineistoihin on kohtalainen; tietoaineisto ei ole elintärkeä, mutta se tuottaa lisäarvoa tiettyjen sidosryhmien käytössä.</t>
        </r>
      </text>
    </comment>
    <comment ref="D46" authorId="0" shapeId="0" xr:uid="{00000000-0006-0000-0300-00000E000000}">
      <text>
        <r>
          <rPr>
            <sz val="10"/>
            <color rgb="FF000000"/>
            <rFont val="Tahoma"/>
            <family val="2"/>
          </rPr>
          <t>'Tietoaineistolla on suuri merkitys sellaisenaan tai yhdisteltynä muihin tietoaineistoihin tietyille sidosryhmille; tietoaineiston avulla voidaan luoda esimerkiksi uutta liiketoimintaa tai tehdä tutkimusta.</t>
        </r>
      </text>
    </comment>
    <comment ref="D47" authorId="0" shapeId="0" xr:uid="{00000000-0006-0000-0300-00000F000000}">
      <text>
        <r>
          <rPr>
            <sz val="10"/>
            <color rgb="FF000000"/>
            <rFont val="Tahoma"/>
            <family val="2"/>
          </rPr>
          <t>Tietoaineisto on elintärkeä useille eri toimialoille tai organisaatioille sellaisenaan tai yhdisteltynä muihin tietoaineistoihin; tietoaineiston yhteiskunnallinen merkitys on hyvin korkea.</t>
        </r>
      </text>
    </comment>
    <comment ref="D49" authorId="0" shapeId="0" xr:uid="{00000000-0006-0000-0300-000010000000}">
      <text>
        <r>
          <rPr>
            <sz val="10"/>
            <color rgb="FF000000"/>
            <rFont val="Tahoma"/>
            <family val="2"/>
          </rPr>
          <t xml:space="preserve">'Toteutuu vain täysin poikkeuksellisissa oloissa; lähinnä teoreettisesti mahdollinen.
</t>
        </r>
      </text>
    </comment>
    <comment ref="D50" authorId="0" shapeId="0" xr:uid="{00000000-0006-0000-0300-000011000000}">
      <text>
        <r>
          <rPr>
            <sz val="10"/>
            <color rgb="FF000000"/>
            <rFont val="Tahoma"/>
            <family val="2"/>
          </rPr>
          <t>Toteutuminen ei ole todennäköistä; ei välttämättä ole tapahtunut aikaisemmin.</t>
        </r>
      </text>
    </comment>
    <comment ref="D51" authorId="0" shapeId="0" xr:uid="{00000000-0006-0000-0300-000012000000}">
      <text>
        <r>
          <rPr>
            <sz val="10"/>
            <color rgb="FF000000"/>
            <rFont val="Tahoma"/>
            <family val="2"/>
          </rPr>
          <t>Saattaa tapahtua joissakin tapauksissa; toteutunut joskus aikaisemmin.</t>
        </r>
      </text>
    </comment>
    <comment ref="D52" authorId="0" shapeId="0" xr:uid="{00000000-0006-0000-0300-000013000000}">
      <text>
        <r>
          <rPr>
            <sz val="10"/>
            <color rgb="FF000000"/>
            <rFont val="Tahoma"/>
            <family val="2"/>
          </rPr>
          <t>Odotetaan toteutuvan; on toteutunut usein.</t>
        </r>
      </text>
    </comment>
    <comment ref="D53" authorId="0" shapeId="0" xr:uid="{00000000-0006-0000-0300-000014000000}">
      <text>
        <r>
          <rPr>
            <sz val="10"/>
            <color rgb="FF000000"/>
            <rFont val="Tahoma"/>
            <family val="2"/>
          </rPr>
          <t xml:space="preserve">Odotetaan toteutuvan mitä suurimmalla todennäköisyydellä; olisi poikkeuksellista, jos ei toteutuisi.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D52" authorId="0" shapeId="0" xr:uid="{00000000-0006-0000-0400-000001000000}">
      <text>
        <r>
          <rPr>
            <sz val="10"/>
            <color rgb="FF000000"/>
            <rFont val="Tahoma"/>
            <family val="2"/>
          </rPr>
          <t>'Aiheutuva haitta on marginaalinen eikä aiheuta merkittäviä toimenpiteitä organisaatiolle.</t>
        </r>
      </text>
    </comment>
    <comment ref="D53" authorId="0" shapeId="0" xr:uid="{00000000-0006-0000-0400-000002000000}">
      <text>
        <r>
          <rPr>
            <sz val="10"/>
            <color rgb="FF000000"/>
            <rFont val="Tahoma"/>
            <family val="2"/>
          </rPr>
          <t>'Aiheutuva haitta ei ole merkittävä ja se on yleensä lyhytaikainen. Haittaa voidaan lieventää toimenpiteillä.</t>
        </r>
      </text>
    </comment>
    <comment ref="D54" authorId="0" shapeId="0" xr:uid="{00000000-0006-0000-0400-000003000000}">
      <text>
        <r>
          <rPr>
            <sz val="10"/>
            <color rgb="FF000000"/>
            <rFont val="Tahoma"/>
            <family val="2"/>
          </rPr>
          <t>'Aiheutuva haitta on kohtalainen ja toteutuessaan vaikuttaa negatiivisesti esim. julkaisevan organisaation toimintaan. Vahinko voi tapahtua esimerkiksi maltillisena resurssimenetyksenä.</t>
        </r>
      </text>
    </comment>
    <comment ref="D55" authorId="0" shapeId="0" xr:uid="{00000000-0006-0000-0400-000004000000}">
      <text>
        <r>
          <rPr>
            <sz val="10"/>
            <color rgb="FF000000"/>
            <rFont val="Tahoma"/>
            <family val="2"/>
          </rPr>
          <t>'Aiheutuva haitta on suuri ja toteutuessaan vaikuttaa negatiivisesti esim. useiden organisaatioiden toimintaan tai kansalaisoikeuksiin.</t>
        </r>
      </text>
    </comment>
    <comment ref="D56" authorId="0" shapeId="0" xr:uid="{00000000-0006-0000-0400-000005000000}">
      <text>
        <r>
          <rPr>
            <sz val="10"/>
            <color rgb="FF000000"/>
            <rFont val="Tahoma"/>
            <family val="2"/>
          </rPr>
          <t>'Aiheutuva haitta on erittäin merkittävä ja toteutuessaan vaikuttaa negatiivisesti esimerkiksi kokonaisiin toimialoihin tai Suomen kansalliseen turvallisuuteen.</t>
        </r>
      </text>
    </comment>
    <comment ref="D58" authorId="0" shapeId="0" xr:uid="{00000000-0006-0000-0400-000006000000}">
      <text>
        <r>
          <rPr>
            <sz val="10"/>
            <color rgb="FF000000"/>
            <rFont val="Tahoma"/>
            <family val="2"/>
          </rPr>
          <t xml:space="preserve">'Toteutuu vain täysin poikkeuksellisissa oloissa; lähinnä teoreettisesti mahdollinen.
</t>
        </r>
      </text>
    </comment>
    <comment ref="D59" authorId="0" shapeId="0" xr:uid="{00000000-0006-0000-0400-000007000000}">
      <text>
        <r>
          <rPr>
            <sz val="10"/>
            <color rgb="FF000000"/>
            <rFont val="Tahoma"/>
            <family val="2"/>
          </rPr>
          <t>Toteutuminen ei ole todennäköistä; ei välttämättä ole tapahtunut aikaisemmin.</t>
        </r>
      </text>
    </comment>
    <comment ref="D60" authorId="0" shapeId="0" xr:uid="{00000000-0006-0000-0400-000008000000}">
      <text>
        <r>
          <rPr>
            <sz val="10"/>
            <color rgb="FF000000"/>
            <rFont val="Tahoma"/>
            <family val="2"/>
          </rPr>
          <t>Saattaa tapahtua joissakin tapauksissa; toteutunut joskus aikaisemmin.</t>
        </r>
      </text>
    </comment>
    <comment ref="D61" authorId="0" shapeId="0" xr:uid="{00000000-0006-0000-0400-000009000000}">
      <text>
        <r>
          <rPr>
            <sz val="10"/>
            <color rgb="FF000000"/>
            <rFont val="Tahoma"/>
            <family val="2"/>
          </rPr>
          <t>Odotetaan toteutuvan; on toteutunut usein.</t>
        </r>
      </text>
    </comment>
    <comment ref="D62" authorId="0" shapeId="0" xr:uid="{00000000-0006-0000-0400-00000A000000}">
      <text>
        <r>
          <rPr>
            <sz val="10"/>
            <color rgb="FF000000"/>
            <rFont val="Tahoma"/>
            <family val="2"/>
          </rPr>
          <t xml:space="preserve">Odotetaan toteutuvan mitä suurimmalla todennäköisyydellä; olisi poikkeuksellista, jos ei toteutuisi.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B15" authorId="0" shapeId="0" xr:uid="{00000000-0006-0000-0600-000001000000}">
      <text>
        <r>
          <rPr>
            <sz val="8"/>
            <color rgb="FF000000"/>
            <rFont val="Tahoma"/>
            <family val="2"/>
          </rPr>
          <t>Huom, hyötypotentiaalin arvio pohjautuu omaan arvioosi kohdissa B7 ja B8.</t>
        </r>
      </text>
    </comment>
    <comment ref="E15" authorId="0" shapeId="0" xr:uid="{00000000-0006-0000-0600-000002000000}">
      <text>
        <r>
          <rPr>
            <sz val="8"/>
            <color rgb="FF000000"/>
            <rFont val="Tahoma"/>
            <family val="2"/>
          </rPr>
          <t>Huom, kokonaisarvio riskistä perustuu omaan arvioosi kohdissa C8 ja C9.</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<sst xmlns="http://schemas.openxmlformats.org/spreadsheetml/2006/main" count="597" uniqueCount="307">
  <si>
    <t>Journalistit</t>
  </si>
  <si>
    <t>Tutkimuslaitokset</t>
  </si>
  <si>
    <t>Oppi- ja koulutuslaitokset</t>
  </si>
  <si>
    <t>Yritykset ja yksityiset organisaatiot</t>
  </si>
  <si>
    <t>Muut julkishallinnon organisaatiot</t>
  </si>
  <si>
    <t>Muu, mikä?</t>
  </si>
  <si>
    <t>Ei</t>
  </si>
  <si>
    <t>En osaa sanoa</t>
  </si>
  <si>
    <t>Erittäin pieni merkitys</t>
  </si>
  <si>
    <t>Suuri merkitys</t>
  </si>
  <si>
    <t>Kohtuullinen todennäköisyys</t>
  </si>
  <si>
    <t>Suuri todennäköisyys</t>
  </si>
  <si>
    <t>Erittäin suuri todennäköisyys</t>
  </si>
  <si>
    <t>Pieni merkitys</t>
  </si>
  <si>
    <t>Suuri yleisö</t>
  </si>
  <si>
    <t>Uudelleentunnistamiseen erikoistunut osaaja</t>
  </si>
  <si>
    <t>Sisäpiiriläinen</t>
  </si>
  <si>
    <t>Tiedon välittäjät ja myyjät</t>
  </si>
  <si>
    <t>"Uteliaat naapurit"</t>
  </si>
  <si>
    <t>Tietoaineiston sisältämien henkilötietojen paljastuminen voi aiheuttaa luonnolliselle henkilölle merkittävää haittaa (esim. identiteettivarkaus, diskriminointi, hyväksikäyttö)</t>
  </si>
  <si>
    <t>Tietoaineiston sisältämien tietojen paljastuminen voi paljastaa sijaintitietoja, jotka voivat aiheuttaa luonnolliselle henkilölle haittaa (esim. asuntomurto, varkaus, omaisuusvahinko)</t>
  </si>
  <si>
    <t>Tietoaineiston sisältämien tietojen paljastuminen voi aiheuttaa luonnolliselle henkilölle taloudellista haittaa tai tulojen menetystä</t>
  </si>
  <si>
    <t>Jokin muu haitta, mikä?</t>
  </si>
  <si>
    <t>Tietoaineiston julkaisu tai sen sisältämien tietojen paljastuminen voi heikentää organisaation tai sen yksiköiden operatiivista toimintaa</t>
  </si>
  <si>
    <t>Tietoaineisto sisältää kolmannen osapuolen organisaatiolle luovuttamaa tietoa, jonka julkaisuun ei ole erillistä lupaa</t>
  </si>
  <si>
    <t>Tietoaineisto sisältää yksityiskohtaisia tietoja, jotka voivat heikentää yleistä turvallisuutta</t>
  </si>
  <si>
    <t>Tietoaineiston julkaisu voidaan todennäköisesti kokea sopimattomaksi</t>
  </si>
  <si>
    <t>Erittäin pieni haitta</t>
  </si>
  <si>
    <t>Pieni haitta</t>
  </si>
  <si>
    <t>Suuri haitta</t>
  </si>
  <si>
    <t>Erittäin suuri haitta</t>
  </si>
  <si>
    <t>Tietoaineistojen ylläpito ja päivittäminen</t>
  </si>
  <si>
    <t>Loppukäyttäjien tukeminen</t>
  </si>
  <si>
    <t>Tietoaineistojen käytön seuranta</t>
  </si>
  <si>
    <t>Tietoaineistojen jatkokehittäminen</t>
  </si>
  <si>
    <t>Erittäin suuri merkitys</t>
  </si>
  <si>
    <t>Pieni hyöty</t>
  </si>
  <si>
    <t>Erittäin pieni hyöty</t>
  </si>
  <si>
    <t>Suuri hyöty</t>
  </si>
  <si>
    <t>Erittäin suuri hyöty</t>
  </si>
  <si>
    <t>Erittäin suuri riski</t>
  </si>
  <si>
    <t>Suuri riski</t>
  </si>
  <si>
    <t>Pieni riski</t>
  </si>
  <si>
    <t>Erittäin pieni riski</t>
  </si>
  <si>
    <t>Avaa</t>
  </si>
  <si>
    <t>Avaa, mutta harkitse käyttörajoituksia</t>
  </si>
  <si>
    <t>Analysoi avaamista tarkemmin asiantuntijoiden avustuksella</t>
  </si>
  <si>
    <t>Älä avaa</t>
  </si>
  <si>
    <t>Yritystieto</t>
  </si>
  <si>
    <t>Paikkatieto</t>
  </si>
  <si>
    <t>Säätieto</t>
  </si>
  <si>
    <t>Tilastotieto</t>
  </si>
  <si>
    <t>Liikennetieto</t>
  </si>
  <si>
    <t>Tietoaineistoa ei hyödynnetä tällä hetkellä sisäisesti</t>
  </si>
  <si>
    <t>Aktiivinen (viikoittain)</t>
  </si>
  <si>
    <t>Melko aktiivinen (kuukausittain)</t>
  </si>
  <si>
    <t>Melko vähäinen (vuosittain)</t>
  </si>
  <si>
    <t>Erittäin aktiivinen (päivittäin)</t>
  </si>
  <si>
    <t>Erittäin suuri todennäisyys</t>
  </si>
  <si>
    <t>Maanhavainnointi-, kaukokartoitus- ja ympäristötieto</t>
  </si>
  <si>
    <t>Kyllä</t>
  </si>
  <si>
    <t>Muut yhteisöt ja ryhmät</t>
  </si>
  <si>
    <t>Yksityishenkilöt</t>
  </si>
  <si>
    <t>Luonnon ja ympäristön tila</t>
  </si>
  <si>
    <t>Resurssiviisas talous ja hiilineutraali yhteiskunta</t>
  </si>
  <si>
    <t>Kulutus ja julkiset hankinnat</t>
  </si>
  <si>
    <t>Asuminen ja yhdyskunnat</t>
  </si>
  <si>
    <t>Terveyden edellytykset</t>
  </si>
  <si>
    <t>Yhteiskunnallinen eriarvoisuus</t>
  </si>
  <si>
    <t>Syrjäytyminen ja yhteiskunnallinen osallisuus</t>
  </si>
  <si>
    <t>Työelämä, laatu ja muutos</t>
  </si>
  <si>
    <t>Koulutus ja osaamisen kehittäminen</t>
  </si>
  <si>
    <t>Globaali vastuu ja johdonmukaisuus</t>
  </si>
  <si>
    <t>Joku muu, kuka?</t>
  </si>
  <si>
    <r>
      <t xml:space="preserve">Tietoaineistojen varastointi </t>
    </r>
    <r>
      <rPr>
        <i/>
        <sz val="12"/>
        <color theme="1"/>
        <rFont val="Calibri"/>
        <family val="2"/>
        <scheme val="minor"/>
      </rPr>
      <t>(esim. tietoaltaan ylläpito)</t>
    </r>
  </si>
  <si>
    <r>
      <t xml:space="preserve">Tietoaineistojen julkaiseminen </t>
    </r>
    <r>
      <rPr>
        <i/>
        <sz val="12"/>
        <color theme="1"/>
        <rFont val="Calibri"/>
        <family val="2"/>
        <scheme val="minor"/>
      </rPr>
      <t>(esim. viestintä ja markkinointi)</t>
    </r>
  </si>
  <si>
    <t>A. Tietoaineiston taustatiedot</t>
  </si>
  <si>
    <t xml:space="preserve">A3. </t>
  </si>
  <si>
    <t xml:space="preserve">A2. </t>
  </si>
  <si>
    <t xml:space="preserve">A1. </t>
  </si>
  <si>
    <t xml:space="preserve">A4. </t>
  </si>
  <si>
    <t xml:space="preserve">A5. </t>
  </si>
  <si>
    <t xml:space="preserve">B1. </t>
  </si>
  <si>
    <t xml:space="preserve">B2. </t>
  </si>
  <si>
    <t xml:space="preserve">B3. </t>
  </si>
  <si>
    <t xml:space="preserve">B4. </t>
  </si>
  <si>
    <t xml:space="preserve">B5. </t>
  </si>
  <si>
    <t xml:space="preserve">B6. </t>
  </si>
  <si>
    <t xml:space="preserve">B7. </t>
  </si>
  <si>
    <t xml:space="preserve">B8. </t>
  </si>
  <si>
    <t xml:space="preserve">C1. </t>
  </si>
  <si>
    <t xml:space="preserve">C2. </t>
  </si>
  <si>
    <t xml:space="preserve">C5. </t>
  </si>
  <si>
    <t xml:space="preserve">C8. </t>
  </si>
  <si>
    <t xml:space="preserve">C9. </t>
  </si>
  <si>
    <t xml:space="preserve">D1. </t>
  </si>
  <si>
    <t xml:space="preserve">D2. </t>
  </si>
  <si>
    <t xml:space="preserve">D3. </t>
  </si>
  <si>
    <t xml:space="preserve">D4. </t>
  </si>
  <si>
    <t xml:space="preserve">D5. </t>
  </si>
  <si>
    <t xml:space="preserve">A6. </t>
  </si>
  <si>
    <t>Vahinkoa ei arvioida aiheutuvan</t>
  </si>
  <si>
    <t>Kyllä, tietoaineisto vaatii anonymisointia</t>
  </si>
  <si>
    <t>En osaa sanoa, arvioitava tarkemmin tietosuoja-asiantuntijan kanssa</t>
  </si>
  <si>
    <t>Ei, tietoaineiston yhdistelystä ei voi muodostua riskejä</t>
  </si>
  <si>
    <t>Kyllä, tietoaineiston yhdistelystä voi muodostua riskejä</t>
  </si>
  <si>
    <r>
      <t xml:space="preserve">Tietoaineiston käsittely julkaisutilaan </t>
    </r>
    <r>
      <rPr>
        <i/>
        <sz val="12"/>
        <color theme="1"/>
        <rFont val="Calibri"/>
        <family val="2"/>
        <scheme val="minor"/>
      </rPr>
      <t xml:space="preserve">(esim. aggregointi/pseudonymisointi, yhteentoimivuuslinjausten mukainen metatietorakenne) </t>
    </r>
  </si>
  <si>
    <t>Tietoaineistoon liittyvän dokumentaation kerääminen ja tuottaminen</t>
  </si>
  <si>
    <t>Hallinnolliset kustannukset (esim. kilpailutukset)</t>
  </si>
  <si>
    <t>Teknologian hankinta- ja ylläpitokustannukset</t>
  </si>
  <si>
    <t>Tietoaineiston käsittely julkaisutilaan</t>
  </si>
  <si>
    <t>Tietoaineistojen varastointi</t>
  </si>
  <si>
    <t>Tietoaineistojen julkaiseminen</t>
  </si>
  <si>
    <t>Hallinnolliset kustannukset</t>
  </si>
  <si>
    <t>Tietoaineiston jakelu</t>
  </si>
  <si>
    <t>Muu kustannuserä, mikä?</t>
  </si>
  <si>
    <r>
      <t xml:space="preserve">Tietoaineiston jakelukanava </t>
    </r>
    <r>
      <rPr>
        <i/>
        <sz val="12"/>
        <color theme="1"/>
        <rFont val="Calibri"/>
        <family val="2"/>
        <scheme val="minor"/>
      </rPr>
      <t>(esim. API-rajapinta tai avoindata.fi)</t>
    </r>
  </si>
  <si>
    <t>Valtiollinen toimija tai vihamielinen organisaatio</t>
  </si>
  <si>
    <t>Kohtalainen todennäköisyys</t>
  </si>
  <si>
    <t>Kohtalainen merkitys</t>
  </si>
  <si>
    <t>Kohtalainen hyöty</t>
  </si>
  <si>
    <t>Kohtalainen riski</t>
  </si>
  <si>
    <t>Kohtalainen haitta</t>
  </si>
  <si>
    <t>VALITSE</t>
  </si>
  <si>
    <t>B. Tietoaineiston avaamisen hyötyjen arviointi</t>
  </si>
  <si>
    <t>B1</t>
  </si>
  <si>
    <t>B2</t>
  </si>
  <si>
    <t>B3</t>
  </si>
  <si>
    <t>B4</t>
  </si>
  <si>
    <t>B5</t>
  </si>
  <si>
    <t>B7</t>
  </si>
  <si>
    <t>B8</t>
  </si>
  <si>
    <t>Pieni todennäköisyys</t>
  </si>
  <si>
    <t>Erittäin pieni todennäköisyys</t>
  </si>
  <si>
    <t>HRK-työkalun käyttöohjeet</t>
  </si>
  <si>
    <t>D1</t>
  </si>
  <si>
    <t>D3</t>
  </si>
  <si>
    <t>D5</t>
  </si>
  <si>
    <t>D4</t>
  </si>
  <si>
    <t>D2</t>
  </si>
  <si>
    <t>EUR/kk</t>
  </si>
  <si>
    <t>EUR/vuosi</t>
  </si>
  <si>
    <r>
      <rPr>
        <b/>
        <sz val="12"/>
        <color theme="1"/>
        <rFont val="Calibri"/>
        <family val="2"/>
        <scheme val="minor"/>
      </rPr>
      <t>Vastaa, mikäli valitsit Kyllä</t>
    </r>
    <r>
      <rPr>
        <sz val="12"/>
        <color theme="1"/>
        <rFont val="Calibri"/>
        <family val="2"/>
        <scheme val="minor"/>
      </rPr>
      <t xml:space="preserve">
Tuloerän kuvaus</t>
    </r>
  </si>
  <si>
    <r>
      <rPr>
        <b/>
        <sz val="12"/>
        <color theme="1"/>
        <rFont val="Calibri"/>
        <family val="2"/>
        <scheme val="minor"/>
      </rPr>
      <t>Vastaa, mikäli valitsit Kyllä</t>
    </r>
    <r>
      <rPr>
        <sz val="12"/>
        <color theme="1"/>
        <rFont val="Calibri"/>
        <family val="2"/>
        <scheme val="minor"/>
      </rPr>
      <t xml:space="preserve">
Tulonmenetyksen kuvaus</t>
    </r>
  </si>
  <si>
    <t>Kustannuserän tyyppi</t>
  </si>
  <si>
    <t>Kustannuserän kuvaus</t>
  </si>
  <si>
    <t>Kustannuserästä vastaava organisaatioyksikkö</t>
  </si>
  <si>
    <t>C1</t>
  </si>
  <si>
    <t>C3</t>
  </si>
  <si>
    <t>C4</t>
  </si>
  <si>
    <t>C3.</t>
  </si>
  <si>
    <t xml:space="preserve">C4. </t>
  </si>
  <si>
    <t>C6.</t>
  </si>
  <si>
    <t xml:space="preserve">C7. </t>
  </si>
  <si>
    <t>C2</t>
  </si>
  <si>
    <t>C5</t>
  </si>
  <si>
    <t>C6</t>
  </si>
  <si>
    <t>C7</t>
  </si>
  <si>
    <t>C8</t>
  </si>
  <si>
    <t>C9</t>
  </si>
  <si>
    <t>Tässä osiossa kartoitetaan arvioinnin kohteena olevan tietoaineiston taustatiedot.</t>
  </si>
  <si>
    <r>
      <rPr>
        <b/>
        <sz val="12"/>
        <color rgb="FF365ABD"/>
        <rFont val="Calibri (Body)"/>
      </rPr>
      <t>OMISTAJA</t>
    </r>
    <r>
      <rPr>
        <b/>
        <sz val="12"/>
        <color theme="1"/>
        <rFont val="Calibri"/>
        <family val="2"/>
        <scheme val="minor"/>
      </rPr>
      <t xml:space="preserve">
Tietoaineiston omistaja ja yhteystiedot</t>
    </r>
  </si>
  <si>
    <r>
      <rPr>
        <b/>
        <sz val="12"/>
        <color rgb="FF365ABD"/>
        <rFont val="Calibri (Body)"/>
      </rPr>
      <t>LÄHDE</t>
    </r>
    <r>
      <rPr>
        <b/>
        <sz val="12"/>
        <color theme="1"/>
        <rFont val="Calibri"/>
        <family val="2"/>
        <scheme val="minor"/>
      </rPr>
      <t xml:space="preserve">
Tietoaineiston lähdejärjestelmä(t)</t>
    </r>
  </si>
  <si>
    <r>
      <rPr>
        <b/>
        <sz val="12"/>
        <color rgb="FF365ABD"/>
        <rFont val="Calibri (Body)"/>
      </rPr>
      <t>KUVAUS</t>
    </r>
    <r>
      <rPr>
        <b/>
        <sz val="12"/>
        <color theme="1"/>
        <rFont val="Calibri"/>
        <family val="2"/>
        <scheme val="minor"/>
      </rPr>
      <t xml:space="preserve">
Tietoaineiston kuvaus</t>
    </r>
  </si>
  <si>
    <r>
      <rPr>
        <b/>
        <sz val="12"/>
        <color rgb="FF365ABD"/>
        <rFont val="Calibri (Body)"/>
      </rPr>
      <t>TUOTTAJA</t>
    </r>
    <r>
      <rPr>
        <b/>
        <sz val="12"/>
        <color theme="1"/>
        <rFont val="Calibri"/>
        <family val="2"/>
        <scheme val="minor"/>
      </rPr>
      <t xml:space="preserve">
Tietoaineiston tuottajaorganisaation nimi</t>
    </r>
  </si>
  <si>
    <r>
      <rPr>
        <b/>
        <sz val="12"/>
        <color rgb="FF365ABD"/>
        <rFont val="Calibri (Body)"/>
      </rPr>
      <t>NIMI</t>
    </r>
    <r>
      <rPr>
        <b/>
        <sz val="12"/>
        <color theme="1"/>
        <rFont val="Calibri"/>
        <family val="2"/>
        <scheme val="minor"/>
      </rPr>
      <t xml:space="preserve">
Tietoaineiston nimi</t>
    </r>
  </si>
  <si>
    <t>Tässä osiossa kartoitetaan arvioinnin kohteena olevan tietoaineiston avaamisen ja jakamisen hyötypotentiaalia. Osiossa arvioidaan, minkälaisia potentiaaliset hyödyt voisivat olla, kenelle hyödyt suuntautuisivat ja minkälaisia käyttötapauksia tietoaineiston hyödyntämiseen voisi liittyä.
Osio koostuu kahden tyyppisistä kysymyksistä: taustoittavista kysymyksistä (B1-B6) sekä arvioivista kysymyksistä (B7-B8). Taustoittavien kysymyksien tarkoituksena on käydä systemaattisesti läpi hyötypotentiaalin eri osa-alueita, joka osaltaan helpottaa arvioiviin kysymyksiin vastaamista. Arvioivia kysymyksiä hyödynnetään hyötypotentiaalin määrittämisessä sekä myöhemmin kokonaisarvion määrittämisessä.</t>
  </si>
  <si>
    <r>
      <rPr>
        <b/>
        <sz val="12"/>
        <color rgb="FF365ABD"/>
        <rFont val="Calibri (Body)"/>
      </rPr>
      <t>HENKILÖTIETO</t>
    </r>
    <r>
      <rPr>
        <b/>
        <sz val="12"/>
        <color theme="1"/>
        <rFont val="Calibri"/>
        <family val="2"/>
        <scheme val="minor"/>
      </rPr>
      <t xml:space="preserve">
Sisältääkö tietoaineisto henkilötietoa?</t>
    </r>
  </si>
  <si>
    <r>
      <rPr>
        <b/>
        <sz val="12"/>
        <color rgb="FF365ABD"/>
        <rFont val="Calibri (Body)"/>
      </rPr>
      <t>VÄÄRINKÄYTTÄJÄT</t>
    </r>
    <r>
      <rPr>
        <b/>
        <sz val="12"/>
        <color theme="1"/>
        <rFont val="Calibri"/>
        <family val="2"/>
        <scheme val="minor"/>
      </rPr>
      <t xml:space="preserve">
Kuka voisi todennäköisesti aiheuttaa vahinkoja tai muulla tavalla väärinkäyttää tietoaineiston sisältöjä (esim. esimerkiksi uudelleentunnistaa tietosisällön kuvaamia henkilötietoja)?</t>
    </r>
  </si>
  <si>
    <r>
      <rPr>
        <b/>
        <sz val="12"/>
        <color rgb="FF365ABD"/>
        <rFont val="Calibri (Body)"/>
      </rPr>
      <t>UUDELLEENTUNNISTUS</t>
    </r>
    <r>
      <rPr>
        <b/>
        <sz val="12"/>
        <color theme="1"/>
        <rFont val="Calibri"/>
        <family val="2"/>
        <scheme val="minor"/>
      </rPr>
      <t xml:space="preserve">
Mitä vahinkoa tietoaineiston sisältämän tiedon uudelleentunnistus voi aiheuttaa organisaatiolle?</t>
    </r>
  </si>
  <si>
    <r>
      <rPr>
        <b/>
        <sz val="12"/>
        <color rgb="FF365ABD"/>
        <rFont val="Calibri (Body)"/>
      </rPr>
      <t>VAHINGOT YKSITYISHENKILÖILLE</t>
    </r>
    <r>
      <rPr>
        <b/>
        <sz val="12"/>
        <color theme="1"/>
        <rFont val="Calibri"/>
        <family val="2"/>
        <scheme val="minor"/>
      </rPr>
      <t xml:space="preserve">
Mitä vahinkoa tietoaineiston sisältämän tiedon uudelleentunnistus voi aiheuttaa yksityishenkilöille?</t>
    </r>
  </si>
  <si>
    <r>
      <rPr>
        <b/>
        <sz val="12"/>
        <color rgb="FF365ABD"/>
        <rFont val="Calibri (Body)"/>
      </rPr>
      <t>KANSALLINEN TURVALLISUUS</t>
    </r>
    <r>
      <rPr>
        <b/>
        <sz val="12"/>
        <color theme="1"/>
        <rFont val="Calibri"/>
        <family val="2"/>
        <scheme val="minor"/>
      </rPr>
      <t xml:space="preserve">
Mitä vahinkoa julkaistava tietoaineisto voisi aiheuttaa Suomen kansalliselle turvallisuudelle?</t>
    </r>
  </si>
  <si>
    <r>
      <rPr>
        <b/>
        <sz val="12"/>
        <color rgb="FF365ABD"/>
        <rFont val="Calibri (Body)"/>
      </rPr>
      <t>KUSTANNUSVAIKUTUSTEN ARVIOINTI</t>
    </r>
    <r>
      <rPr>
        <b/>
        <sz val="12"/>
        <color theme="1"/>
        <rFont val="Calibri"/>
        <family val="2"/>
        <scheme val="minor"/>
      </rPr>
      <t xml:space="preserve">
Onko seuraavien vaiheiden tai kokonaisuuksien kustannusvaikutusta arvioitu?</t>
    </r>
  </si>
  <si>
    <t>Tässä osiossa kartoitetaan arvioinnin kohteena olevan tietoaineiston avaamisen ja jakamisen sekä tietoaineiston ylläpidon kustannusvaikutuksia. Osiossa tarkennetaan mm. mistä kokonaisuuksista kustannukset pääosin muodostuvat ja tietoaineiston avaamisen vaikutuksia esim. organisaation suoraan tai epäsuoraan tulovirtaan.
Osion koostuu taustoittavista kysymyksistä, eikä kustannusvaikutusten arvioitu taso suoraan vaikuta kokonaisarvioon. Kustannusarviota voidaan hyödyntää tiedon avaamisesta päättämisessä organisaation oman harkinnan ja käytettävissä olevien resurssien mukaan. Kustannusarviota tehdessä on hyvä huomioida, että suuremmat kustannukset kohdistuvat usein ensimmäisenä avattaville tietoaineistoille, eikä myöhemmin avattavat tietoaineistot välttämättä aiheuta vastaavia kustannuksia.</t>
  </si>
  <si>
    <t>Tietoaineiston julkaisu tai sen sisältämien tietojen paljastuminen voi aiheuttaa organisaatiolle merkittävää mainehaittaa</t>
  </si>
  <si>
    <t>Tietoaineiston julkaisu tai sen sisältämien tietojen paljastuminen voi aiheuttaa organisaatiolla merkittävää haittaa siten, etteivät organisaation sidosryhmät enää suostu luovuttamaan tai rajoittavat tietojensa julkaisua organisaation käyttöön</t>
  </si>
  <si>
    <t>Aineiston tiedot vihamielisen toimijan hallussa voivat vaarantaa yhteiskunnan elintärkeitä toimintoja tai mahdollistaa kriittisen infrastruktuurin tai sen haavoittuvuuksien kartoittamisen</t>
  </si>
  <si>
    <t xml:space="preserve">Aineiston tiedot vihamielisen valtiollisen toimijan hallussa voivat vaarantaa Suomen huoltovarmuutta </t>
  </si>
  <si>
    <t>Aineiston tiedot vihamielisen valtiollisen toimijan hallussa voivat vaikeuttaa maanpuolustuksen järjestämistä, alueellisen koskemattomuuden valvontaa ja turvaamista</t>
  </si>
  <si>
    <t>Aineiston tiedot vihamielisen valtiollisen toimijan hallussa voivat vaikeuttaa rajavalvonnan, rajaturvallisuuden tai huoltovarmuuden varmistamista</t>
  </si>
  <si>
    <t>Aineiston tiedot vihamielisen valtiollisen toimijan hallussa voivat vaarantaa Suomen taloudellisia tai muita elintärkeitä intressejä</t>
  </si>
  <si>
    <t>Aineiston julkaisemisella ei arvioida olevan vaikutuksia kansalliseen turvallisuuteen</t>
  </si>
  <si>
    <t>Muita riskejä, mikä?</t>
  </si>
  <si>
    <r>
      <t>Tässä osiossa kartoitetaan riskejä arvioinnin kohteena olevan tietoaineiston avaamiseen ja jakamiseen liittyvistä haitoista. Osiossa arvioidaan, millaisia riskejä tietoaineiston julkaisemiseen, hyödyntämiseen ja mahdolliseen väärinkäyttöön voi liittyä.
Osio koostuu kahden tyyppisistä kysymyksistä: taustoittavista kysymyksistä (C1-C7) sekä arvioivista kysymyksistä (C8-C9). Taustoittavien kysymyksien tarkoituksena on käydä systemaattisesti läpi mahdollisia riskejä, jotta osaltaan helpottaa arvioiviin kysymyksiin vastaamista. Arvioivia kysymyksiä hyödynnetään riskiarvion määrittämisessä sekä myöhemmin kokonaisarvion määrittämisessä.</t>
    </r>
    <r>
      <rPr>
        <b/>
        <u/>
        <sz val="12"/>
        <color theme="1"/>
        <rFont val="Calibri (Body)"/>
      </rPr>
      <t xml:space="preserve"> </t>
    </r>
  </si>
  <si>
    <t>Perustelut arviolle:</t>
  </si>
  <si>
    <r>
      <rPr>
        <b/>
        <sz val="12"/>
        <color rgb="FF365ABD"/>
        <rFont val="Calibri (Body)"/>
      </rPr>
      <t>YHDISTELY</t>
    </r>
    <r>
      <rPr>
        <b/>
        <sz val="12"/>
        <color theme="1"/>
        <rFont val="Calibri"/>
        <family val="2"/>
        <scheme val="minor"/>
      </rPr>
      <t xml:space="preserve">
Muodostuuko tietoaineiston yhdistelystä muiden tietoaineistojen kanssa haittoja?</t>
    </r>
  </si>
  <si>
    <t>Haittojen tarkempi kuvaus:</t>
  </si>
  <si>
    <r>
      <rPr>
        <b/>
        <sz val="12"/>
        <color rgb="FF365ABD"/>
        <rFont val="Calibri (Body)"/>
      </rPr>
      <t>MUUT HAITAT</t>
    </r>
    <r>
      <rPr>
        <b/>
        <sz val="12"/>
        <color theme="1"/>
        <rFont val="Calibri"/>
        <family val="2"/>
        <scheme val="minor"/>
      </rPr>
      <t xml:space="preserve">
Mitä muita haittoja tietoaineiston avaamiseen julkiseen käyttöön voi liittyä?</t>
    </r>
  </si>
  <si>
    <r>
      <rPr>
        <b/>
        <sz val="12"/>
        <color rgb="FF365ABD"/>
        <rFont val="Calibri (Body)"/>
      </rPr>
      <t>TIEDON AVAAMISEN KUSTANNUSERÄT</t>
    </r>
    <r>
      <rPr>
        <b/>
        <sz val="12"/>
        <color theme="1"/>
        <rFont val="Calibri"/>
        <family val="2"/>
        <scheme val="minor"/>
      </rPr>
      <t xml:space="preserve">
Millaisia kustannuseriä tietoaineiston avaamiseen liittyy?</t>
    </r>
  </si>
  <si>
    <r>
      <rPr>
        <b/>
        <sz val="12"/>
        <color rgb="FF365ABD"/>
        <rFont val="Calibri (Body)"/>
      </rPr>
      <t>AVATUN TIEDON YLLÄPIDON KUSTANNUSERÄT</t>
    </r>
    <r>
      <rPr>
        <b/>
        <sz val="12"/>
        <color theme="1"/>
        <rFont val="Calibri"/>
        <family val="2"/>
        <scheme val="minor"/>
      </rPr>
      <t xml:space="preserve">
Millaisia kustannuseriä tietoaineiston ylläpitoon liittyy?</t>
    </r>
  </si>
  <si>
    <t>Teknologian hankinta</t>
  </si>
  <si>
    <t>Teknologian ylläpito</t>
  </si>
  <si>
    <t>htp</t>
  </si>
  <si>
    <t>Työmäärä yhteensä</t>
  </si>
  <si>
    <r>
      <rPr>
        <b/>
        <sz val="12"/>
        <color rgb="FF365ABD"/>
        <rFont val="Calibri (Body)"/>
      </rPr>
      <t>TULONMENETYKSET</t>
    </r>
    <r>
      <rPr>
        <b/>
        <sz val="12"/>
        <color theme="1"/>
        <rFont val="Calibri"/>
        <family val="2"/>
        <scheme val="minor"/>
      </rPr>
      <t xml:space="preserve">
Tuottaako tietoaineiston avaaminen organisaatiolle joitakin tulonmenetyksiä?
</t>
    </r>
    <r>
      <rPr>
        <sz val="12"/>
        <color theme="1"/>
        <rFont val="Calibri"/>
        <family val="2"/>
        <scheme val="minor"/>
      </rPr>
      <t>Esimerkiksi aikaisemmin maksullisen tietoaineiston avaamisesta syntyvä tulon menetys?</t>
    </r>
  </si>
  <si>
    <t>Tulot yhteensä</t>
  </si>
  <si>
    <t>Tulonmenetys yhteensä</t>
  </si>
  <si>
    <t>Vuosi-kustannus (€)</t>
  </si>
  <si>
    <r>
      <rPr>
        <b/>
        <sz val="12"/>
        <color rgb="FF365ABD"/>
        <rFont val="Calibri (Body)"/>
      </rPr>
      <t>TULOT</t>
    </r>
    <r>
      <rPr>
        <b/>
        <sz val="12"/>
        <color theme="1"/>
        <rFont val="Calibri"/>
        <family val="2"/>
        <scheme val="minor"/>
      </rPr>
      <t xml:space="preserve">
Tuottaako tietoaineiston avaaminen organisaatiolle joitakin tuloja?
</t>
    </r>
    <r>
      <rPr>
        <sz val="12"/>
        <color theme="1"/>
        <rFont val="Calibri"/>
        <family val="2"/>
        <scheme val="minor"/>
      </rPr>
      <t>Esimerkiksi avaamisesta saatava korvaus tietoaineiston hyöntämisestä tai epäsuorat tulot uuden liiketoiminnan kautta.</t>
    </r>
  </si>
  <si>
    <t xml:space="preserve">B9. </t>
  </si>
  <si>
    <t xml:space="preserve">Voidaanko tietoaineistoa hyödyntämällä edistää seuraavien osa-alueiden kehittämistä joko suoraan tai välillisesti? </t>
  </si>
  <si>
    <t>Onko tietoaineisto luokiteltavissa yhteen tai useampaan arvokkaiden tietoaineistojen teemaluokkaan?</t>
  </si>
  <si>
    <t>Report</t>
  </si>
  <si>
    <t>B3.</t>
  </si>
  <si>
    <t>Millainen on tietoaineiston nykyinen käyttöaste sen pääkäyttötarkoituksessaan (organisaation sisällä ja/tai sovittujen tahojen kanssa)?</t>
  </si>
  <si>
    <t>B4.</t>
  </si>
  <si>
    <t>Mitkä tahot mahdollisesti hyödyntäisivät tietoaineistoa, jos se olisi nykyistä laajemmassa käytössä (avoin data tai muu laajempi käyttö)?</t>
  </si>
  <si>
    <t>Onko tietoaineistolle jo tunnistettuja käyttötapauksia, jos se olisi nykyistä laajemmassa käytössä (avoin data tai muu laajempi käyttö)?</t>
  </si>
  <si>
    <t xml:space="preserve">C10. </t>
  </si>
  <si>
    <t>C1.</t>
  </si>
  <si>
    <t>Sisältääkö aineisto henkilötietoja?</t>
  </si>
  <si>
    <t>C2.</t>
  </si>
  <si>
    <t>Kuka voisi todennäköisesti aiheuttaa vahinkoja tai muulla tavalla väärinkäyttää tietoaineiston sisältöjä (esim. esimerkiksi uudelleentunnistaa tietosisällön kuvaamia henkilötietoja)?</t>
  </si>
  <si>
    <t>Muodostuuko tietoaineiston yhdistelystä muiden tietoaineistojen kanssa haittoja?</t>
  </si>
  <si>
    <t>C4.</t>
  </si>
  <si>
    <t>Mitä vahinkoa tietoaineiston sisältämän tiedon uudelleentunnistus voi aiheuttaa yksityishenkilöille?</t>
  </si>
  <si>
    <t>Tietoaineiston sisältämien tietojen paljastuminen voi aiheuttaa luonnolliselle henkilölle psykologista haittaa (esim. maineenmenetys, mustamaalaus)</t>
  </si>
  <si>
    <t>C5.</t>
  </si>
  <si>
    <t>Mitä vahinkoa tietoaineiston sisältämän tiedon uudelleentunnistus voi aiheuttaa organisaatiolle?</t>
  </si>
  <si>
    <t>Mitä vahinkoa julkaistava tietoaineisto voisi aiheuttaa Suomen kansalliselle turvallisuudelle?</t>
  </si>
  <si>
    <t>C7.</t>
  </si>
  <si>
    <t>Mitä muita haittoja tietoaineiston avaamiseen julkiseen käyttöön voi liittyä?</t>
  </si>
  <si>
    <t>Tiedon laadusta tai tilastollisista vinoumista aiheutuvat tulkinnalliset riskit</t>
  </si>
  <si>
    <t>Liiketoimintariskit</t>
  </si>
  <si>
    <t>Saavutettavuusriskit</t>
  </si>
  <si>
    <t>Ympäristöturvallisuusriskit</t>
  </si>
  <si>
    <t>Kyberturvallisuusriskit</t>
  </si>
  <si>
    <t>Disinformaation levittämisen riskit</t>
  </si>
  <si>
    <t>Tietoaineiston dokumentaation kerääminen ja tuottaminen</t>
  </si>
  <si>
    <t>TIETOAINEISTON TAUSTATIEDOT</t>
  </si>
  <si>
    <t>EU:N ARVOKKAAT TIETOAINEISTOT</t>
  </si>
  <si>
    <t>TIEDON KÄYTTÖASTE</t>
  </si>
  <si>
    <t>TUNNISTETUT KÄYTTÖTAPAUKSET</t>
  </si>
  <si>
    <t>TIEDON MERKITYS</t>
  </si>
  <si>
    <t>B7.</t>
  </si>
  <si>
    <t>B8.</t>
  </si>
  <si>
    <t>B5.&amp;B6.</t>
  </si>
  <si>
    <t>B9.</t>
  </si>
  <si>
    <t>TIETOAINEISTON KOKONAISARVION YHTEENVETO</t>
  </si>
  <si>
    <t>TIETOAINEISTON KOKONAISARVIO HYÖDYISTÄ</t>
  </si>
  <si>
    <t>TIEDON HYÖDYNTÄJÄT</t>
  </si>
  <si>
    <t>TIETOAINEISTON KOKONAISARVIO RISKEISTÄ</t>
  </si>
  <si>
    <t>HENKILÖTIETO</t>
  </si>
  <si>
    <t>VÄÄRINKÄYTTÄJÄT</t>
  </si>
  <si>
    <t>YHDISTELY</t>
  </si>
  <si>
    <t>VAHINGOT YKSITYISHENKILÖILLE</t>
  </si>
  <si>
    <t>UUDELLEENTUNNISTUS</t>
  </si>
  <si>
    <t>KANSALLINEN TURVALLISUUS</t>
  </si>
  <si>
    <t>MUUT HAITAT</t>
  </si>
  <si>
    <t>C8.</t>
  </si>
  <si>
    <t>C9.</t>
  </si>
  <si>
    <t>HAITAN SUURUUS</t>
  </si>
  <si>
    <t>C10.</t>
  </si>
  <si>
    <t>TIETOAINEISTON NIMI</t>
  </si>
  <si>
    <t>TIETOAINEISTON TUOTTAJA</t>
  </si>
  <si>
    <t>TIETOAINEISTON OMISTAJA</t>
  </si>
  <si>
    <r>
      <rPr>
        <sz val="8"/>
        <color rgb="FF365ABD"/>
        <rFont val="Calibri (Body)"/>
      </rPr>
      <t>TIETOAINEISTON LÄHDE</t>
    </r>
    <r>
      <rPr>
        <sz val="8"/>
        <color theme="1"/>
        <rFont val="Calibri"/>
        <family val="2"/>
        <scheme val="minor"/>
      </rPr>
      <t xml:space="preserve">
</t>
    </r>
  </si>
  <si>
    <t>TIETOAINEISTON KUVAUS</t>
  </si>
  <si>
    <t>KUSTANNUSTEN KOKONAISARVIO</t>
  </si>
  <si>
    <t>HYÖTY-POTENTIAALI</t>
  </si>
  <si>
    <t>TIETOAINEISTON AVAAMISEN KOKONAISARVION YHTEENVETO</t>
  </si>
  <si>
    <t xml:space="preserve"> </t>
  </si>
  <si>
    <t>Oma arviosi työmäärästä henkilötyöpäivissä per kuukausi</t>
  </si>
  <si>
    <t>Oma arviosi työmäärästä henkilötyöpäivissä</t>
  </si>
  <si>
    <t>KESTÄVÄN KEHITYKSEN EDISTÄMINEN</t>
  </si>
  <si>
    <r>
      <rPr>
        <b/>
        <sz val="12"/>
        <color rgb="FF365ABD"/>
        <rFont val="Calibri (Body)"/>
      </rPr>
      <t>SUUNTAA ANTAVA KOKONAISARVIO TIETOAINEISTON AVAAMISEN RISKEISTÄ</t>
    </r>
    <r>
      <rPr>
        <b/>
        <sz val="12"/>
        <color theme="1"/>
        <rFont val="Calibri"/>
        <family val="2"/>
        <scheme val="minor"/>
      </rPr>
      <t xml:space="preserve">
Arvio tietoaineiston kokonaisriskistä ottaen huomioon riskien potentiaalisen haitan suuruuden ja niiden todennäköisyyden.</t>
    </r>
  </si>
  <si>
    <r>
      <rPr>
        <b/>
        <sz val="12"/>
        <color rgb="FF365ABD"/>
        <rFont val="Calibri (Body)"/>
      </rPr>
      <t>HAITAN SUURUUS</t>
    </r>
    <r>
      <rPr>
        <b/>
        <sz val="12"/>
        <color theme="1"/>
        <rFont val="Calibri"/>
        <family val="2"/>
        <scheme val="minor"/>
      </rPr>
      <t xml:space="preserve">
Arvioi julkaistavan tietoaineiston potentiaalista haittaa edellä antamiesi vastausten pohjalta.</t>
    </r>
  </si>
  <si>
    <r>
      <rPr>
        <b/>
        <sz val="12"/>
        <color rgb="FF365ABD"/>
        <rFont val="Calibri (Body)"/>
      </rPr>
      <t>HAITAN TODENNÄKÖISYYS</t>
    </r>
    <r>
      <rPr>
        <b/>
        <sz val="12"/>
        <color theme="1"/>
        <rFont val="Calibri"/>
        <family val="2"/>
        <scheme val="minor"/>
      </rPr>
      <t xml:space="preserve">
Arvioi julkaistavan tietoaineiston haitan realisoitumisen todennäköisyyttä edellä antamiesi vastausten pohjalta.</t>
    </r>
  </si>
  <si>
    <t>Tietoaineiston avaamisen hyötyjen, riskien ja kustannusten arviointimenetelmä (HRK-arviointimalli)</t>
  </si>
  <si>
    <t>D2.</t>
  </si>
  <si>
    <t>TIEDON AVAAMISEN KUSTANNUSERÄT</t>
  </si>
  <si>
    <t>Millaisia kustannuseriä tietoaineiston avaamiseen liittyy?</t>
  </si>
  <si>
    <t>D3.</t>
  </si>
  <si>
    <t>AVATUN TIEDON YLLÄPIDON KUSTANNUSERÄT</t>
  </si>
  <si>
    <t>Millaisia kustannuseriä tietoaineiston ylläpitoon liittyy?</t>
  </si>
  <si>
    <t>TIEDON AVAAMISEN TUNNISTETUT KUSTANNUSERÄT</t>
  </si>
  <si>
    <t>AVATUN TIEDON YLLÄPIDON TUNNISTETUT KUSTANNUSERÄT</t>
  </si>
  <si>
    <t>Kyllä, eikä tietoaineistoa ole mahdollista anonymisoida</t>
  </si>
  <si>
    <t>Kokonaisarvioon perustuva suuntaa antava ehdotus jatkotoimenpiteistä:</t>
  </si>
  <si>
    <t xml:space="preserve">HUOMIOI, että arviointimenetelmästä vastausten perusteella saatava yhteenveto on ainoastaan suuntaa antava ehdotus jatkotoimenpiteistä – se ei ole suositus. Jokainen organisaatio tekee tiedon avaamista koskevat päätökset itsenäisesti huomioon ottaen lainsäädäntö (mm. tiedon saantia ja luovutusta koskevat oikeudet), viralliset suositukset, organisaation omat linjaukset jne. </t>
  </si>
  <si>
    <t>D. Tietoaineiston avaamisen kustannusten, tulojen ja tulonmenetysten arviointi</t>
  </si>
  <si>
    <t>C. Tietoaineiston avaamisen riskien ja haittojen arviointi</t>
  </si>
  <si>
    <t>TIEDON AVAAMISEN KUSTANNUKSET YHTEENSÄ:</t>
  </si>
  <si>
    <t>AVATUN TIEDON YLLÄPITOKULUT VUODESSA:</t>
  </si>
  <si>
    <t>TULOT VUODESSA:</t>
  </si>
  <si>
    <t>TULONMENETYKSET VUODESSA:</t>
  </si>
  <si>
    <t>Tuloerän määrä vuodessa (€)</t>
  </si>
  <si>
    <t>Tulonmenetyksen määrä vuodessa (€)</t>
  </si>
  <si>
    <t>Kokonaistyömäärä vuodessa</t>
  </si>
  <si>
    <r>
      <rPr>
        <b/>
        <sz val="12"/>
        <color rgb="FF365ABD"/>
        <rFont val="Calibri (Body)"/>
      </rPr>
      <t>ARVIOIJA JA PÄIVÄMÄÄRÄ</t>
    </r>
    <r>
      <rPr>
        <b/>
        <sz val="12"/>
        <color theme="1"/>
        <rFont val="Calibri"/>
        <family val="2"/>
        <scheme val="minor"/>
      </rPr>
      <t xml:space="preserve">
Tämän HRK-arvioinnin toteuttaja(t) ja päivämäärä</t>
    </r>
  </si>
  <si>
    <t>ARVIOINNIN TOTEUTTAJA JA AJANKOHTA</t>
  </si>
  <si>
    <r>
      <t xml:space="preserve">HRK-arviointityökalu koostuu täydennettävästä osiosta ja yhdestä yhteenveto-osiosta:
</t>
    </r>
    <r>
      <rPr>
        <b/>
        <sz val="12"/>
        <color theme="1"/>
        <rFont val="Calibri (Body)"/>
      </rPr>
      <t>A. Taustatiedot.</t>
    </r>
    <r>
      <rPr>
        <sz val="12"/>
        <color theme="1"/>
        <rFont val="Calibri (Body)"/>
      </rPr>
      <t xml:space="preserve"> Avattavaksi suunnitellun tietoaineiston taustatietojen antaminen.
</t>
    </r>
    <r>
      <rPr>
        <b/>
        <sz val="12"/>
        <color theme="1"/>
        <rFont val="Calibri (Body)"/>
      </rPr>
      <t>B. Hyödyt.</t>
    </r>
    <r>
      <rPr>
        <sz val="12"/>
        <color theme="1"/>
        <rFont val="Calibri (Body)"/>
      </rPr>
      <t xml:space="preserve"> Avattavaksi suunnitellun tietoaineiston hyötypotentiaalin arviointi.
</t>
    </r>
    <r>
      <rPr>
        <b/>
        <sz val="12"/>
        <color theme="1"/>
        <rFont val="Calibri (Body)"/>
      </rPr>
      <t>C. Riskit.</t>
    </r>
    <r>
      <rPr>
        <sz val="12"/>
        <color theme="1"/>
        <rFont val="Calibri (Body)"/>
      </rPr>
      <t xml:space="preserve"> Avattavaksi suunnitellun tietoaineiston riskien ja haittojen arviointi.
</t>
    </r>
    <r>
      <rPr>
        <b/>
        <sz val="12"/>
        <color theme="1"/>
        <rFont val="Calibri (Body)"/>
      </rPr>
      <t>D. Kustannukset.</t>
    </r>
    <r>
      <rPr>
        <sz val="12"/>
        <color theme="1"/>
        <rFont val="Calibri (Body)"/>
      </rPr>
      <t xml:space="preserve"> Avattavaksi suunnitellun tietoaineiston avaamisen kustannusten, tulojen ja tulonmenetysten arviointi.
</t>
    </r>
    <r>
      <rPr>
        <b/>
        <sz val="12"/>
        <color theme="1"/>
        <rFont val="Calibri (Body)"/>
      </rPr>
      <t>E. Yhteenveto.</t>
    </r>
    <r>
      <rPr>
        <sz val="12"/>
        <color theme="1"/>
        <rFont val="Calibri (Body)"/>
      </rPr>
      <t xml:space="preserve"> Arvioinnin yhteenveto ja tulossivu, joka koostetaan osioiden A-D perusteella.
</t>
    </r>
    <r>
      <rPr>
        <b/>
        <sz val="12"/>
        <color theme="1"/>
        <rFont val="Calibri (Body)"/>
      </rPr>
      <t xml:space="preserve">Ohjeet:
</t>
    </r>
    <r>
      <rPr>
        <sz val="12"/>
        <color theme="1"/>
        <rFont val="Calibri (Body)"/>
      </rPr>
      <t xml:space="preserve">
1. Avaa osio A-D valitsemalla vastaava Excel-taulukko ("välilehti") sovelluksen alalaidasta.
2. Vastaa lomakkeen sinisellä värillä merkittyihin soluihin.
- Kysymykset ovat joko avoimia tekstikenttiä tai valintakenttiä.
- Avoimiin tekstikenttiin voi kirjoittaa tekstiä vapaasti.
- Valintakenttiin vastataan napsauttamalla solu aktiiviseksi, napsauttamalla sitten solun oikealla puolelle ilmestyvää nuolipainiketta ja valitsemalla avautuvasta pudotusvalikosta haluttu vastausvaihtoehto.
- Kohdat, joissa on punainen kolmio, sisältävät ohjetekstiä vastaamisen tueksi. Ohjetekstin saa näkyville pitämällä järjestelmän osoittimen punaisen kolmion sisältävän solun päällä.
3. Kun olet täydentänyt vastauksesi osioissa A-D, arvioinnin yhteenveto ja tulossivu muodostuu automaattisesti taulukkoon E-välilehdelle. Kaikkiin osioihin (hyödyt, riskit, kustannukset) ja kaikkiin soluihin ei ole pakko vastata - välilehden E yhteenveto muodostuu vastaustesi perusteella, vaikka et ole vastannut kaikkiin kysymyksiin.
- Taulukko E on suunniteltu siten, että se voidaan tulostaa paperille tai PDF-tiedostoksi helposti luettavaan muotoon.
- Taulukko E voidaan Excelissä tallentaa PDF-muodossa valitsemalla Tiedosto &gt; Tulosta &gt; PDF.
</t>
    </r>
  </si>
  <si>
    <r>
      <t xml:space="preserve">Tämä arviointimenetelmä tukee julkishallinnon organisaatioita arvioimaan tietoaineistojensa avaamisen hyötypotentiaalia sekä avaamiseen liittyviä riskejä ja kustannuksia. Tämä on arviointimenetelmän ensimmäinen versio, joka on kehitetty vuosina 2021-2022 valtiovarainministeriön Tiedon hyödyntämisen ja avaamisen hankkeessa yhdessä sidosryhmien kanssa osana tiedon jakamisen toimintamallia (https://www.avoindata.fi/fi/toimintamalli). Arviointimenetelmää kutsutaan myös HRK-menetelmäksi (hyödyt, riskit ja kustannukset). 
</t>
    </r>
    <r>
      <rPr>
        <b/>
        <sz val="12"/>
        <color rgb="FFFF0000"/>
        <rFont val="Calibri (Body)"/>
      </rPr>
      <t xml:space="preserve">HUOMIOI, että arviointimenetelmästä vastausten perusteella saatava yhteenveto on ainoastaan suuntaa antava kooste eri huomioista – se ei ole suositus. Jokainen organisaatio tekee tiedon avaamista koskevat päätökset itsenäisesti huomioon ottaen lainsäädäntö (mm. tiedon saantia ja luovutusta koskevat oikeudet), viralliset suositukset, organisaation omat linjaukset jne. </t>
    </r>
    <r>
      <rPr>
        <b/>
        <sz val="12"/>
        <color theme="1"/>
        <rFont val="Calibri (Body)"/>
      </rPr>
      <t xml:space="preserve">
</t>
    </r>
    <r>
      <rPr>
        <sz val="12"/>
        <color theme="1"/>
        <rFont val="Calibri (Body)"/>
      </rPr>
      <t xml:space="preserve">
Arviointimenetelmä perustuu suomalaisten ja ulkomaisten julkishallinnon organisaatioiden käyttämiin arviointimenetelmiin. Menetelmän ensimmäistä versiota ovat kehittäneet muun muassa National Institute of Standards and Technology, Washingtonin yliopisto, Harvardin yliopisto ja useat muut asiantuntijaorganisaatiot.
Arviointimenetelmän avulla voidaan:
- priorisoida tietoaineistojen avaamisjärjestystä, kun resurssit ovat rajalliset
- tunnistaa tietoaineistot, joiden avaamiseen liittyy erilaisia riskejä
- hahmottaa tietoaineistojen avaamisesta syntyvät kustannukset
- tunnistaa ulkoisille sidosryhmille (tiedon hyödyntäjät) eniten hyötypotentiaalia sisältävät tietoaineistot
- tuoda systemaattisuutta tietoaineistojen avaamiseen ja jakamista koskevaan päätöksentekoon
Arviointimenetelmä on suunnattu organisaatioiden tiedon avaamisesta vastaaville henkilöille kuten tietoaineistojen vastuulliset, tietohallintopäälliköt tai tiedon avaamisen koordinaattorit. Arvioinnin eri vaiheissa kannattaa konsultoida kunkin osa-alueen asiantuntijoita teknisistä asiantuntijoista tietosuojavastaaviin.
Arvioinnin toteuttajan antamien vastausten pohjalta syntyy suuntaa antava yhteenveto arvioinnin tuloksista, joka ei ole suositus. Vastausten perusteella voidaan arvioida tietoaineiston hyötypotentiaali, riskiprofiili ja avaamisesta muodostuvat kustannukset. Yhteenvetoa voi hyödyntää esimerkiksi taustamateriaalina perusteltaessa tiedon jakamisen mahdollisia hyötyjä avaamisesta päättäville tahoille.</t>
    </r>
  </si>
  <si>
    <t>Tämä tietoaineiston avaamisen kokonaisarvio perustuu arviointimenetelmään syötettyihin tietoihin ja on ainoastaan suuntaa antava yhteenveto tietoaineiston avaamisen hyötypotentiaalista, riskeistä ja kustannuksista. Yhteenveto ei ole suositus. Jokainen organisaatio tekee tiedon avaamista koskevat päätökset itsenäisesti huomioon ottaen lainsäädäntö (mm. tiedon saantia ja luovutusta koskevat oikeudet), viralliset suositukset, organisaation omat linjaukset jne. Yhteenvetoa voi hyödyntää esimerkiksi taustamateriaalina perusteltaessa tiedon jakamisen mahdollisia hyötyjä avaamisesta päättäville tahoille.
Arviointimenetelmä on vapaasti käytettävissä ja löytyy verkko-osoitteesta avoindata.fi/fi/toimintamalli. Tämä kokonaisarvio on yhteenveto arvioitsijan arviointimenetelmään syöttämistä tiedoista.</t>
  </si>
  <si>
    <r>
      <rPr>
        <b/>
        <sz val="12"/>
        <color rgb="FF365ABD"/>
        <rFont val="Calibri"/>
        <family val="2"/>
        <scheme val="minor"/>
      </rPr>
      <t>KESTÄVÄN KEHITYKSEN EDISTÄMINEN (YK:N AGENDA 2030)</t>
    </r>
    <r>
      <rPr>
        <b/>
        <sz val="12"/>
        <color theme="1"/>
        <rFont val="Calibri"/>
        <family val="2"/>
        <scheme val="minor"/>
      </rPr>
      <t xml:space="preserve">
Voidaanko tietoaineistoa hyödyntämällä edistää seuraavien osa-alueiden kehittämistä joko suoraan tai välillisesti? 
</t>
    </r>
    <r>
      <rPr>
        <b/>
        <i/>
        <sz val="12"/>
        <color theme="1"/>
        <rFont val="Calibri"/>
        <family val="2"/>
        <scheme val="minor"/>
      </rPr>
      <t>Kokonaisuudet on johdettu YK:n kestävän kehityksen toimintaohjelmasta ja sen tavoitteista (Agenda 2030).</t>
    </r>
  </si>
  <si>
    <r>
      <rPr>
        <b/>
        <sz val="12"/>
        <color rgb="FF365ABD"/>
        <rFont val="Calibri"/>
        <family val="2"/>
        <scheme val="minor"/>
      </rPr>
      <t>EU:N ARVOKKAAT TIETOAINEISTOT</t>
    </r>
    <r>
      <rPr>
        <b/>
        <sz val="12"/>
        <color theme="1"/>
        <rFont val="Calibri"/>
        <family val="2"/>
        <scheme val="minor"/>
      </rPr>
      <t xml:space="preserve">
Onko/olisiko tietoaineisto luokiteltavissa yhteen tai useampaan arvokkaiden tietoaineistojen teemaluokkaan?
</t>
    </r>
    <r>
      <rPr>
        <b/>
        <i/>
        <sz val="12"/>
        <color theme="1"/>
        <rFont val="Calibri"/>
        <family val="2"/>
        <scheme val="minor"/>
      </rPr>
      <t xml:space="preserve">
Teemaluokittelu perustuu Euroopan parlamentin ja neuvoston avoimen datan direktiiviin (PSI-direktiivi) määrittelyyn arvokkaista tietoaineistoista (high-value data).</t>
    </r>
  </si>
  <si>
    <r>
      <rPr>
        <b/>
        <sz val="12"/>
        <color rgb="FF365ABD"/>
        <rFont val="Calibri"/>
        <family val="2"/>
        <scheme val="minor"/>
      </rPr>
      <t>TIEDON KÄYTTÖASTE</t>
    </r>
    <r>
      <rPr>
        <b/>
        <sz val="12"/>
        <color theme="1"/>
        <rFont val="Calibri"/>
        <family val="2"/>
        <scheme val="minor"/>
      </rPr>
      <t xml:space="preserve">
Millainen on tietoaineiston nykyinen käyttöaste sen pääkäyttötarkoituksessaan (organisaation sisällä ja/tai sovittujen tahojen kanssa)?</t>
    </r>
  </si>
  <si>
    <r>
      <rPr>
        <b/>
        <sz val="12"/>
        <color rgb="FF213CA5"/>
        <rFont val="Calibri"/>
        <family val="2"/>
        <scheme val="minor"/>
      </rPr>
      <t>TIEDON HYÖDYNTÄJÄT</t>
    </r>
    <r>
      <rPr>
        <b/>
        <sz val="12"/>
        <color theme="1"/>
        <rFont val="Calibri"/>
        <family val="2"/>
        <scheme val="minor"/>
      </rPr>
      <t xml:space="preserve">
Mitkä tahot mahdollisesti hyödyntäisivät tietoaineistoa, jos se olisi nykyistä laajemmassa käytössä (avoin data tai muu laajempi käyttö)?</t>
    </r>
  </si>
  <si>
    <r>
      <rPr>
        <b/>
        <sz val="12"/>
        <color rgb="FF365ABD"/>
        <rFont val="Calibri"/>
        <family val="2"/>
        <scheme val="minor"/>
      </rPr>
      <t>TUNNISTETUT KÄYTTÖTAPAUKSET</t>
    </r>
    <r>
      <rPr>
        <b/>
        <sz val="12"/>
        <color theme="1"/>
        <rFont val="Calibri"/>
        <family val="2"/>
        <scheme val="minor"/>
      </rPr>
      <t xml:space="preserve">
Onko tietoaineistolle jo tunnistettuja käyttötapauksia, jos se olisi nykyistä laajemmassa käytössä (avoin data tai muu laajempi käyttö)?</t>
    </r>
  </si>
  <si>
    <r>
      <rPr>
        <b/>
        <sz val="12"/>
        <color rgb="FF365ABD"/>
        <rFont val="Calibri"/>
        <family val="2"/>
        <scheme val="minor"/>
      </rPr>
      <t>KÄYTTÖTAPAUSTEN KUVAUS</t>
    </r>
    <r>
      <rPr>
        <b/>
        <sz val="12"/>
        <color theme="1"/>
        <rFont val="Calibri"/>
        <family val="2"/>
        <scheme val="minor"/>
      </rPr>
      <t xml:space="preserve">
Miten ulkopuoliset tahot voisivat mahdollisesti hyödyntää organisaatiosi jakamaa tietoa?</t>
    </r>
  </si>
  <si>
    <r>
      <rPr>
        <b/>
        <sz val="12"/>
        <color rgb="FF365ABD"/>
        <rFont val="Calibri"/>
        <family val="2"/>
        <scheme val="minor"/>
      </rPr>
      <t>TIEDON MERKITYS</t>
    </r>
    <r>
      <rPr>
        <b/>
        <sz val="12"/>
        <color theme="1"/>
        <rFont val="Calibri"/>
        <family val="2"/>
        <scheme val="minor"/>
      </rPr>
      <t xml:space="preserve">
Arvioi tietoaineiston merkitystä ja tärkeyttä nykyistä laajemmassa käytössä (avoin data tai muu laajempi käyttö).</t>
    </r>
  </si>
  <si>
    <r>
      <rPr>
        <b/>
        <sz val="12"/>
        <color rgb="FF365ABD"/>
        <rFont val="Calibri"/>
        <family val="2"/>
        <scheme val="minor"/>
      </rPr>
      <t>KÄYTÖN TODENNÄKÖISYYS</t>
    </r>
    <r>
      <rPr>
        <b/>
        <sz val="12"/>
        <color theme="1"/>
        <rFont val="Calibri"/>
        <family val="2"/>
        <scheme val="minor"/>
      </rPr>
      <t xml:space="preserve">
Arvioi tietoaineiston hyödyntämisen ja käytön todennäköisyyttä nykyistä laajemmassa käytössä (avoin data tai muu laajempi käyttö).</t>
    </r>
  </si>
  <si>
    <r>
      <t xml:space="preserve">SUUNTAA ANTAVA KOKONAISARVIO TIETOAINEISTON HYÖTYPOTENTIAALISTA:
</t>
    </r>
    <r>
      <rPr>
        <b/>
        <sz val="12"/>
        <color theme="1"/>
        <rFont val="Calibri"/>
        <family val="2"/>
        <scheme val="minor"/>
      </rPr>
      <t>Arvio tietoaineiston hyötypotentiaalista ottaen huomioon tiedon merkityksen  ja sen hyödyntämisen todennäköisyyden.</t>
    </r>
  </si>
  <si>
    <t>KÄYTÖN TODEN-NÄKÖISYYS</t>
  </si>
  <si>
    <t>HAITAN TODEN-NÄKÖISYYS</t>
  </si>
  <si>
    <t>KOKONAIS-ARVIO RISKISTÄ</t>
  </si>
  <si>
    <t>Versio 1.0 (julkaistu 1.3.2022)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</si>
</sst>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2"/>
      <color theme="1"/>
      <name val="Calibri"/>
      <family val="2"/>
      <scheme val="minor"/>
    </font>
    <font>
      <sz val="18"/>
      <color theme="1"/>
      <name val="Calibri"/>
      <family val="2"/>
      <scheme val="minor"/>
    </font>
    <font>
      <b/>
      <sz val="18"/>
      <color theme="1"/>
      <name val="Calibri"/>
      <family val="2"/>
      <scheme val="minor"/>
    </font>
    <font>
      <b/>
      <i/>
      <sz val="12"/>
      <color theme="1"/>
      <name val="Calibri"/>
      <family val="2"/>
      <scheme val="minor"/>
    </font>
    <font>
      <i/>
      <sz val="12"/>
      <color theme="1"/>
      <name val="Calibri"/>
      <family val="2"/>
      <scheme val="minor"/>
    </font>
    <font>
      <b/>
      <sz val="12"/>
      <color theme="1"/>
      <name val="Calibri"/>
      <family val="2"/>
      <scheme val="minor"/>
    </font>
    <font>
      <b/>
      <u/>
      <sz val="12"/>
      <color theme="1"/>
      <name val="Calibri (Body)"/>
    </font>
    <font>
      <sz val="12"/>
      <color theme="1"/>
      <name val="Calibri (Body)"/>
    </font>
    <font>
      <b/>
      <sz val="12"/>
      <color rgb="FF365ABD"/>
      <name val="Calibri (Body)"/>
    </font>
    <font>
      <b/>
      <sz val="12"/>
      <color theme="0"/>
      <name val="Calibri"/>
      <family val="2"/>
      <scheme val="minor"/>
    </font>
    <font>
      <sz val="12"/>
      <color theme="0"/>
      <name val="Calibri"/>
      <family val="2"/>
      <scheme val="minor"/>
    </font>
    <font>
      <sz val="10"/>
      <color theme="1"/>
      <name val="Calibri"/>
      <family val="2"/>
      <scheme val="minor"/>
    </font>
    <font>
      <b/>
      <sz val="14"/>
      <color theme="1"/>
      <name val="Calibri"/>
      <family val="2"/>
      <scheme val="minor"/>
    </font>
    <font>
      <sz val="12"/>
      <color rgb="FF000000"/>
      <name val="Calibri"/>
      <family val="2"/>
      <scheme val="minor"/>
    </font>
    <font>
      <b/>
      <sz val="12"/>
      <color theme="1"/>
      <name val="Calibri (Body)"/>
    </font>
    <font>
      <b/>
      <sz val="18"/>
      <color rgb="FF365ABD"/>
      <name val="Calibri"/>
      <family val="2"/>
      <scheme val="minor"/>
    </font>
    <font>
      <b/>
      <sz val="11"/>
      <color theme="0"/>
      <name val="Calibri"/>
      <family val="2"/>
      <scheme val="minor"/>
    </font>
    <font>
      <sz val="11"/>
      <color theme="0"/>
      <name val="Calibri"/>
      <family val="2"/>
      <scheme val="minor"/>
    </font>
    <font>
      <sz val="8"/>
      <color theme="0"/>
      <name val="Calibri"/>
      <family val="2"/>
      <scheme val="minor"/>
    </font>
    <font>
      <sz val="8"/>
      <color theme="1"/>
      <name val="Calibri"/>
      <family val="2"/>
      <scheme val="minor"/>
    </font>
    <font>
      <b/>
      <sz val="8"/>
      <color theme="1"/>
      <name val="Calibri"/>
      <family val="2"/>
      <scheme val="minor"/>
    </font>
    <font>
      <b/>
      <sz val="8"/>
      <color theme="0"/>
      <name val="Calibri"/>
      <family val="2"/>
      <scheme val="minor"/>
    </font>
    <font>
      <sz val="6"/>
      <color theme="1"/>
      <name val="Calibri"/>
      <family val="2"/>
      <scheme val="minor"/>
    </font>
    <font>
      <sz val="8"/>
      <color theme="4"/>
      <name val="Calibri"/>
      <family val="2"/>
      <scheme val="minor"/>
    </font>
    <font>
      <sz val="8"/>
      <color rgb="FF365ABD"/>
      <name val="Calibri (Body)"/>
    </font>
    <font>
      <sz val="10"/>
      <color rgb="FF000000"/>
      <name val="Tahoma"/>
      <family val="2"/>
    </font>
    <font>
      <sz val="12"/>
      <color rgb="FFFF0000"/>
      <name val="Calibri"/>
      <family val="2"/>
      <scheme val="minor"/>
    </font>
    <font>
      <sz val="8"/>
      <color rgb="FFFF0000"/>
      <name val="Calibri"/>
      <family val="2"/>
      <scheme val="minor"/>
    </font>
    <font>
      <b/>
      <sz val="12"/>
      <color rgb="FFFF0000"/>
      <name val="Calibri (Body)"/>
    </font>
    <font>
      <sz val="8"/>
      <color rgb="FF000000"/>
      <name val="Tahoma"/>
      <family val="2"/>
    </font>
    <font>
      <b/>
      <sz val="12"/>
      <color rgb="FF365ABD"/>
      <name val="Calibri"/>
      <family val="2"/>
      <scheme val="minor"/>
    </font>
    <font>
      <b/>
      <sz val="12"/>
      <color rgb="FF213CA5"/>
      <name val="Calibri"/>
      <family val="2"/>
      <scheme val="minor"/>
    </font>
  </fonts>
  <fills count="17">
    <fill>
      <patternFill patternType="none"/>
    </fill>
    <fill>
      <patternFill patternType="gray125"/>
    </fill>
    <fill>
      <patternFill patternType="solid">
        <fgColor theme="4" tint="0.79998168889431442"/>
        <bgColor indexed="64"/>
      </patternFill>
    </fill>
    <fill>
      <patternFill patternType="solid">
        <fgColor theme="0" tint="-4.9989318521683403E-2"/>
        <bgColor indexed="64"/>
      </patternFill>
    </fill>
    <fill>
      <patternFill patternType="solid">
        <fgColor rgb="FFD5DDF3"/>
        <bgColor indexed="64"/>
      </patternFill>
    </fill>
    <fill>
      <patternFill patternType="solid">
        <fgColor theme="2" tint="-9.9978637043366805E-2"/>
        <bgColor indexed="64"/>
      </patternFill>
    </fill>
    <fill>
      <patternFill patternType="solid">
        <fgColor rgb="FFFFC000"/>
        <bgColor indexed="64"/>
      </patternFill>
    </fill>
    <fill>
      <patternFill patternType="solid">
        <fgColor rgb="FFFFFF00"/>
        <bgColor indexed="64"/>
      </patternFill>
    </fill>
    <fill>
      <patternFill patternType="solid">
        <fgColor rgb="FFC00000"/>
        <bgColor indexed="64"/>
      </patternFill>
    </fill>
    <fill>
      <patternFill patternType="solid">
        <fgColor rgb="FF92D050"/>
        <bgColor indexed="64"/>
      </patternFill>
    </fill>
    <fill>
      <patternFill patternType="solid">
        <fgColor rgb="FF479A36"/>
        <bgColor indexed="64"/>
      </patternFill>
    </fill>
    <fill>
      <patternFill patternType="solid">
        <fgColor theme="4"/>
        <bgColor indexed="64"/>
      </patternFill>
    </fill>
    <fill>
      <patternFill patternType="solid">
        <fgColor theme="9"/>
        <bgColor indexed="64"/>
      </patternFill>
    </fill>
    <fill>
      <patternFill patternType="solid">
        <fgColor theme="5"/>
        <bgColor indexed="64"/>
      </patternFill>
    </fill>
    <fill>
      <patternFill patternType="solid">
        <fgColor theme="2"/>
        <bgColor indexed="64"/>
      </patternFill>
    </fill>
    <fill>
      <patternFill patternType="solid">
        <fgColor theme="0"/>
        <bgColor indexed="64"/>
      </patternFill>
    </fill>
    <fill>
      <patternFill patternType="solid">
        <fgColor theme="8" tint="0.79998168889431442"/>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theme="0"/>
      </left>
      <right style="thin">
        <color theme="0"/>
      </right>
      <top style="thin">
        <color theme="0"/>
      </top>
      <bottom style="thin">
        <color theme="0"/>
      </bottom>
      <diagonal/>
    </border>
    <border>
      <left style="thin">
        <color theme="1"/>
      </left>
      <right style="thin">
        <color theme="1"/>
      </right>
      <top style="thin">
        <color theme="1"/>
      </top>
      <bottom style="thin">
        <color theme="1"/>
      </bottom>
      <diagonal/>
    </border>
    <border>
      <left/>
      <right/>
      <top style="thin">
        <color indexed="64"/>
      </top>
      <bottom style="thin">
        <color theme="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style="thin">
        <color indexed="64"/>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indexed="64"/>
      </right>
      <top/>
      <bottom/>
      <diagonal/>
    </border>
    <border>
      <left style="thin">
        <color indexed="64"/>
      </left>
      <right style="thin">
        <color indexed="64"/>
      </right>
      <top style="thin">
        <color indexed="64"/>
      </top>
      <bottom/>
      <diagonal/>
    </border>
    <border>
      <left style="thin">
        <color theme="1"/>
      </left>
      <right style="thin">
        <color theme="1"/>
      </right>
      <top style="thin">
        <color theme="1"/>
      </top>
      <bottom/>
      <diagonal/>
    </border>
    <border>
      <left style="thin">
        <color theme="1"/>
      </left>
      <right style="thin">
        <color theme="1"/>
      </right>
      <top/>
      <bottom style="thin">
        <color theme="1"/>
      </bottom>
      <diagonal/>
    </border>
  </borders>
  <cellStyleXfs count="1">
    <xf numFmtId="0" fontId="0" fillId="0" borderId="0"/>
  </cellStyleXfs>
  <cellXfs count="247">
    <xf numFmtId="0" fontId="0" fillId="0" borderId="0" xfId="0"/>
    <xf numFmtId="0" fontId="0" fillId="2" borderId="0" xfId="0" applyFill="1" applyAlignment="1">
      <alignment horizontal="left" vertical="center" wrapText="1"/>
    </xf>
    <xf numFmtId="0" fontId="0" fillId="2" borderId="0" xfId="0" applyFill="1" applyAlignment="1">
      <alignment horizontal="left" vertical="top" wrapText="1"/>
    </xf>
    <xf numFmtId="0" fontId="0" fillId="0" borderId="0" xfId="0" applyAlignment="1">
      <alignment horizontal="left" vertical="top" wrapText="1"/>
    </xf>
    <xf numFmtId="0" fontId="5" fillId="0" borderId="0" xfId="0" applyFont="1"/>
    <xf numFmtId="0" fontId="0" fillId="0" borderId="0" xfId="0" applyFill="1"/>
    <xf numFmtId="0" fontId="2" fillId="0" borderId="0" xfId="0" applyFont="1" applyFill="1"/>
    <xf numFmtId="0" fontId="0" fillId="0" borderId="0" xfId="0" applyFill="1" applyAlignment="1">
      <alignment horizontal="left" vertical="center"/>
    </xf>
    <xf numFmtId="0" fontId="0" fillId="0" borderId="0" xfId="0" applyFill="1" applyAlignment="1">
      <alignment vertical="center"/>
    </xf>
    <xf numFmtId="0" fontId="0" fillId="0" borderId="0" xfId="0" applyFill="1" applyAlignment="1">
      <alignment vertical="center" wrapText="1"/>
    </xf>
    <xf numFmtId="0" fontId="0" fillId="0" borderId="0" xfId="0" quotePrefix="1" applyFill="1" applyAlignment="1">
      <alignment vertical="top" wrapText="1"/>
    </xf>
    <xf numFmtId="0" fontId="0" fillId="0" borderId="0" xfId="0" applyFill="1" applyBorder="1"/>
    <xf numFmtId="0" fontId="0" fillId="0" borderId="0" xfId="0" applyFill="1" applyAlignment="1">
      <alignment horizontal="right"/>
    </xf>
    <xf numFmtId="0" fontId="0" fillId="0" borderId="0" xfId="0" applyFill="1" applyAlignment="1">
      <alignment vertical="top" wrapText="1"/>
    </xf>
    <xf numFmtId="0" fontId="5" fillId="0" borderId="0" xfId="0" applyFont="1" applyFill="1" applyAlignment="1">
      <alignment horizontal="left" vertical="top" wrapText="1"/>
    </xf>
    <xf numFmtId="0" fontId="0" fillId="0" borderId="0" xfId="0" applyFill="1" applyBorder="1" applyAlignment="1">
      <alignment horizontal="center" vertical="center" wrapText="1"/>
    </xf>
    <xf numFmtId="0" fontId="2" fillId="0" borderId="0" xfId="0" applyFont="1" applyFill="1" applyAlignment="1">
      <alignment wrapText="1"/>
    </xf>
    <xf numFmtId="0" fontId="0" fillId="0" borderId="0" xfId="0" applyFill="1" applyAlignment="1">
      <alignment wrapText="1"/>
    </xf>
    <xf numFmtId="0" fontId="0" fillId="0" borderId="0" xfId="0" applyAlignment="1">
      <alignment wrapText="1"/>
    </xf>
    <xf numFmtId="0" fontId="0" fillId="0" borderId="0" xfId="0" applyFont="1" applyFill="1" applyAlignment="1">
      <alignment wrapText="1"/>
    </xf>
    <xf numFmtId="0" fontId="7" fillId="0" borderId="0" xfId="0" applyFont="1" applyFill="1" applyAlignment="1">
      <alignment vertical="top" wrapText="1"/>
    </xf>
    <xf numFmtId="0" fontId="0" fillId="0" borderId="0" xfId="0" applyFont="1" applyFill="1" applyAlignment="1">
      <alignment vertical="top" wrapText="1"/>
    </xf>
    <xf numFmtId="0" fontId="0" fillId="0" borderId="0" xfId="0" applyFill="1" applyAlignment="1">
      <alignment horizontal="right" wrapText="1"/>
    </xf>
    <xf numFmtId="0" fontId="0" fillId="0" borderId="0" xfId="0" applyAlignment="1">
      <alignment horizontal="right" vertical="top" wrapText="1"/>
    </xf>
    <xf numFmtId="0" fontId="0" fillId="2" borderId="0" xfId="0" applyFill="1" applyAlignment="1">
      <alignment horizontal="right" vertical="top" wrapText="1"/>
    </xf>
    <xf numFmtId="0" fontId="0" fillId="2" borderId="0" xfId="0" applyFill="1" applyAlignment="1">
      <alignment wrapText="1"/>
    </xf>
    <xf numFmtId="0" fontId="0" fillId="0" borderId="0" xfId="0" applyAlignment="1">
      <alignment horizontal="left" vertical="center" wrapText="1"/>
    </xf>
    <xf numFmtId="0" fontId="0" fillId="0" borderId="0" xfId="0" applyAlignment="1">
      <alignment horizontal="left" wrapText="1"/>
    </xf>
    <xf numFmtId="0" fontId="0" fillId="0" borderId="0" xfId="0" quotePrefix="1" applyFill="1" applyAlignment="1">
      <alignment horizontal="left" vertical="center" wrapText="1"/>
    </xf>
    <xf numFmtId="0" fontId="0" fillId="0" borderId="0" xfId="0" quotePrefix="1" applyFill="1" applyAlignment="1">
      <alignment horizontal="left" vertical="top" wrapText="1"/>
    </xf>
    <xf numFmtId="0" fontId="0" fillId="0" borderId="2" xfId="0" applyFill="1" applyBorder="1" applyAlignment="1">
      <alignment horizontal="left" vertical="center" wrapText="1"/>
    </xf>
    <xf numFmtId="0" fontId="0" fillId="0" borderId="0" xfId="0" applyFill="1" applyBorder="1" applyAlignment="1">
      <alignment vertical="center" wrapText="1"/>
    </xf>
    <xf numFmtId="0" fontId="5" fillId="0" borderId="0" xfId="0" applyFont="1" applyFill="1" applyAlignment="1">
      <alignment wrapText="1"/>
    </xf>
    <xf numFmtId="0" fontId="0" fillId="0" borderId="0" xfId="0" applyFill="1" applyBorder="1" applyAlignment="1">
      <alignment wrapText="1"/>
    </xf>
    <xf numFmtId="0" fontId="1" fillId="0" borderId="0" xfId="0" applyFont="1" applyFill="1" applyAlignment="1">
      <alignment wrapText="1"/>
    </xf>
    <xf numFmtId="0" fontId="5" fillId="0" borderId="0" xfId="0" applyFont="1" applyFill="1" applyAlignment="1">
      <alignment vertical="top" wrapText="1"/>
    </xf>
    <xf numFmtId="0" fontId="5" fillId="0" borderId="0" xfId="0" applyFont="1" applyFill="1" applyAlignment="1">
      <alignment horizontal="right" vertical="top"/>
    </xf>
    <xf numFmtId="0" fontId="5" fillId="0" borderId="0" xfId="0" applyFont="1" applyFill="1" applyAlignment="1">
      <alignment horizontal="right" vertical="top" wrapText="1"/>
    </xf>
    <xf numFmtId="0" fontId="0" fillId="0" borderId="0" xfId="0" applyFill="1" applyBorder="1" applyAlignment="1">
      <alignment horizontal="left" vertical="center" wrapText="1"/>
    </xf>
    <xf numFmtId="0" fontId="0" fillId="0" borderId="0" xfId="0" quotePrefix="1" applyFill="1" applyBorder="1" applyAlignment="1">
      <alignment horizontal="left" vertical="top" wrapText="1"/>
    </xf>
    <xf numFmtId="0" fontId="5" fillId="0" borderId="0" xfId="0" applyFont="1" applyFill="1" applyAlignment="1">
      <alignment horizontal="left" vertical="top" wrapText="1"/>
    </xf>
    <xf numFmtId="0" fontId="0" fillId="0" borderId="0" xfId="0" quotePrefix="1" applyFill="1" applyAlignment="1">
      <alignment vertical="center" wrapText="1"/>
    </xf>
    <xf numFmtId="0" fontId="5" fillId="0" borderId="0" xfId="0" applyFont="1" applyFill="1" applyAlignment="1">
      <alignment horizontal="left" vertical="top"/>
    </xf>
    <xf numFmtId="0" fontId="0" fillId="5" borderId="4" xfId="0" applyFill="1" applyBorder="1" applyAlignment="1">
      <alignment horizontal="center" vertical="center" wrapText="1"/>
    </xf>
    <xf numFmtId="0" fontId="0" fillId="6" borderId="4" xfId="0" applyFill="1" applyBorder="1" applyAlignment="1">
      <alignment horizontal="center" vertical="center" wrapText="1"/>
    </xf>
    <xf numFmtId="0" fontId="0" fillId="7" borderId="4" xfId="0" applyFill="1" applyBorder="1" applyAlignment="1">
      <alignment horizontal="center" vertical="center" wrapText="1"/>
    </xf>
    <xf numFmtId="0" fontId="0" fillId="9" borderId="4" xfId="0" applyFill="1" applyBorder="1" applyAlignment="1">
      <alignment horizontal="center" vertical="center" wrapText="1"/>
    </xf>
    <xf numFmtId="0" fontId="0" fillId="8" borderId="4" xfId="0" applyFill="1" applyBorder="1" applyAlignment="1">
      <alignment horizontal="center" vertical="center" wrapText="1"/>
    </xf>
    <xf numFmtId="0" fontId="0" fillId="0" borderId="4" xfId="0" applyFill="1" applyBorder="1" applyAlignment="1">
      <alignment horizontal="center" vertical="center" wrapText="1"/>
    </xf>
    <xf numFmtId="0" fontId="0" fillId="10" borderId="4" xfId="0" applyFill="1" applyBorder="1" applyAlignment="1">
      <alignment horizontal="center" vertical="center" wrapText="1"/>
    </xf>
    <xf numFmtId="0" fontId="5" fillId="0" borderId="0" xfId="0" applyFont="1" applyFill="1" applyAlignment="1">
      <alignment horizontal="left" vertical="top" wrapText="1"/>
    </xf>
    <xf numFmtId="0" fontId="5" fillId="0" borderId="0" xfId="0" applyFont="1" applyFill="1" applyAlignment="1">
      <alignment vertical="top"/>
    </xf>
    <xf numFmtId="0" fontId="5" fillId="0" borderId="0" xfId="0" applyFont="1" applyFill="1" applyAlignment="1"/>
    <xf numFmtId="0" fontId="0" fillId="0" borderId="0" xfId="0" applyFill="1" applyAlignment="1"/>
    <xf numFmtId="0" fontId="0" fillId="2" borderId="0" xfId="0" applyFill="1"/>
    <xf numFmtId="0" fontId="0" fillId="0" borderId="6" xfId="0" applyFill="1" applyBorder="1" applyAlignment="1">
      <alignment horizontal="center" wrapText="1"/>
    </xf>
    <xf numFmtId="0" fontId="0" fillId="0" borderId="0" xfId="0" applyFill="1" applyAlignment="1">
      <alignment horizontal="left" wrapText="1"/>
    </xf>
    <xf numFmtId="0" fontId="0" fillId="0" borderId="0" xfId="0" applyFill="1" applyBorder="1" applyAlignment="1">
      <alignment horizontal="center"/>
    </xf>
    <xf numFmtId="0" fontId="8" fillId="0" borderId="0" xfId="0" applyFont="1" applyFill="1" applyAlignment="1">
      <alignment vertical="top" wrapText="1"/>
    </xf>
    <xf numFmtId="0" fontId="0" fillId="0" borderId="0" xfId="0" applyAlignment="1"/>
    <xf numFmtId="0" fontId="0" fillId="0" borderId="0" xfId="0" applyFill="1" applyAlignment="1">
      <alignment horizontal="left" vertical="center" wrapText="1" indent="3"/>
    </xf>
    <xf numFmtId="0" fontId="0" fillId="3" borderId="0" xfId="0" applyFill="1"/>
    <xf numFmtId="0" fontId="0" fillId="2" borderId="0" xfId="0" applyFill="1" applyAlignment="1"/>
    <xf numFmtId="0" fontId="5" fillId="0" borderId="3" xfId="0" quotePrefix="1" applyFont="1" applyFill="1" applyBorder="1" applyAlignment="1">
      <alignment wrapText="1"/>
    </xf>
    <xf numFmtId="0" fontId="0" fillId="0" borderId="0" xfId="0" applyFill="1" applyAlignment="1">
      <alignment horizontal="left" wrapText="1" indent="3"/>
    </xf>
    <xf numFmtId="0" fontId="10" fillId="11" borderId="1" xfId="0" applyFont="1" applyFill="1" applyBorder="1" applyAlignment="1">
      <alignment horizontal="center" vertical="center" wrapText="1"/>
    </xf>
    <xf numFmtId="0" fontId="0" fillId="12" borderId="0" xfId="0" applyFill="1"/>
    <xf numFmtId="0" fontId="15" fillId="0" borderId="0" xfId="0" applyFont="1" applyFill="1" applyAlignment="1">
      <alignment wrapText="1"/>
    </xf>
    <xf numFmtId="0" fontId="15" fillId="0" borderId="0" xfId="0" applyFont="1" applyFill="1"/>
    <xf numFmtId="0" fontId="0" fillId="15" borderId="0" xfId="0" applyFill="1"/>
    <xf numFmtId="0" fontId="19" fillId="0" borderId="0" xfId="0" applyFont="1" applyFill="1" applyBorder="1" applyAlignment="1">
      <alignment horizontal="left" vertical="top" wrapText="1"/>
    </xf>
    <xf numFmtId="0" fontId="0" fillId="16" borderId="0" xfId="0" applyFill="1"/>
    <xf numFmtId="0" fontId="0" fillId="16" borderId="0" xfId="0" applyFill="1" applyAlignment="1"/>
    <xf numFmtId="0" fontId="8" fillId="0" borderId="0" xfId="0" applyFont="1" applyFill="1" applyAlignment="1">
      <alignment vertical="top"/>
    </xf>
    <xf numFmtId="0" fontId="8" fillId="0" borderId="0" xfId="0" applyFont="1" applyFill="1" applyAlignment="1">
      <alignment horizontal="left" vertical="top"/>
    </xf>
    <xf numFmtId="0" fontId="0" fillId="15" borderId="0" xfId="0" applyFill="1" applyAlignment="1">
      <alignment horizontal="left" vertical="center"/>
    </xf>
    <xf numFmtId="0" fontId="19" fillId="16" borderId="0" xfId="0" applyFont="1" applyFill="1" applyBorder="1" applyAlignment="1">
      <alignment vertical="top" wrapText="1"/>
    </xf>
    <xf numFmtId="0" fontId="0" fillId="0" borderId="0" xfId="0" quotePrefix="1" applyFill="1" applyBorder="1" applyAlignment="1">
      <alignment vertical="center" wrapText="1"/>
    </xf>
    <xf numFmtId="0" fontId="0" fillId="0" borderId="0" xfId="0" quotePrefix="1" applyFont="1" applyFill="1" applyBorder="1" applyAlignment="1">
      <alignment vertical="top" wrapText="1"/>
    </xf>
    <xf numFmtId="0" fontId="0" fillId="0" borderId="0" xfId="0" quotePrefix="1" applyFont="1" applyFill="1" applyAlignment="1">
      <alignment vertical="top" wrapText="1"/>
    </xf>
    <xf numFmtId="0" fontId="0" fillId="0" borderId="0" xfId="0" applyFont="1" applyFill="1" applyAlignment="1">
      <alignment vertical="top"/>
    </xf>
    <xf numFmtId="0" fontId="0" fillId="0" borderId="0" xfId="0" quotePrefix="1" applyFill="1" applyBorder="1" applyAlignment="1">
      <alignment vertical="top" wrapText="1"/>
    </xf>
    <xf numFmtId="0" fontId="15" fillId="0" borderId="0" xfId="0" applyFont="1" applyAlignment="1">
      <alignment wrapText="1"/>
    </xf>
    <xf numFmtId="0" fontId="15" fillId="0" borderId="0" xfId="0" applyFont="1" applyAlignment="1"/>
    <xf numFmtId="0" fontId="27" fillId="15" borderId="0" xfId="0" applyFont="1" applyFill="1" applyBorder="1" applyAlignment="1">
      <alignment horizontal="center" vertical="center" wrapText="1"/>
    </xf>
    <xf numFmtId="0" fontId="11" fillId="16" borderId="0" xfId="0" applyFont="1" applyFill="1" applyBorder="1" applyAlignment="1">
      <alignment horizontal="left" vertical="center"/>
    </xf>
    <xf numFmtId="0" fontId="10" fillId="16" borderId="0" xfId="0" applyFont="1" applyFill="1" applyBorder="1" applyAlignment="1">
      <alignment horizontal="left" vertical="top" wrapText="1"/>
    </xf>
    <xf numFmtId="0" fontId="23" fillId="16" borderId="0" xfId="0" applyFont="1" applyFill="1" applyBorder="1" applyAlignment="1">
      <alignment horizontal="left" vertical="center" wrapText="1"/>
    </xf>
    <xf numFmtId="0" fontId="20" fillId="16" borderId="0" xfId="0" applyFont="1" applyFill="1" applyBorder="1" applyAlignment="1">
      <alignment horizontal="center" vertical="center" wrapText="1"/>
    </xf>
    <xf numFmtId="0" fontId="23" fillId="16" borderId="0" xfId="0" applyFont="1" applyFill="1" applyBorder="1" applyAlignment="1">
      <alignment horizontal="left" vertical="center" wrapText="1" indent="3"/>
    </xf>
    <xf numFmtId="0" fontId="0" fillId="3" borderId="0" xfId="0" applyFont="1" applyFill="1" applyAlignment="1">
      <alignment vertical="top"/>
    </xf>
    <xf numFmtId="0" fontId="23" fillId="16" borderId="0" xfId="0" applyFont="1" applyFill="1" applyBorder="1" applyAlignment="1">
      <alignment horizontal="left" vertical="center"/>
    </xf>
    <xf numFmtId="0" fontId="9" fillId="11" borderId="0" xfId="0" applyFont="1" applyFill="1" applyBorder="1"/>
    <xf numFmtId="0" fontId="17" fillId="11" borderId="0" xfId="0" applyFont="1" applyFill="1" applyBorder="1"/>
    <xf numFmtId="0" fontId="16" fillId="11" borderId="0" xfId="0" applyFont="1" applyFill="1" applyBorder="1"/>
    <xf numFmtId="0" fontId="17" fillId="11" borderId="0" xfId="0" applyFont="1" applyFill="1" applyBorder="1" applyAlignment="1">
      <alignment vertical="top" wrapText="1"/>
    </xf>
    <xf numFmtId="0" fontId="11" fillId="16" borderId="0" xfId="0" applyFont="1" applyFill="1" applyBorder="1" applyAlignment="1">
      <alignment vertical="center"/>
    </xf>
    <xf numFmtId="0" fontId="24" fillId="16" borderId="0" xfId="0" applyFont="1" applyFill="1" applyBorder="1" applyAlignment="1">
      <alignment vertical="top" wrapText="1"/>
    </xf>
    <xf numFmtId="0" fontId="24" fillId="16" borderId="0" xfId="0" applyFont="1" applyFill="1" applyBorder="1" applyAlignment="1">
      <alignment vertical="top"/>
    </xf>
    <xf numFmtId="0" fontId="18" fillId="16" borderId="0" xfId="0" applyFont="1" applyFill="1" applyBorder="1" applyAlignment="1">
      <alignment horizontal="left" vertical="top" wrapText="1"/>
    </xf>
    <xf numFmtId="0" fontId="10" fillId="15" borderId="0" xfId="0" applyFont="1" applyFill="1" applyBorder="1" applyAlignment="1">
      <alignment horizontal="left" vertical="top" wrapText="1"/>
    </xf>
    <xf numFmtId="0" fontId="0" fillId="15" borderId="0" xfId="0" applyFill="1" applyBorder="1"/>
    <xf numFmtId="0" fontId="0" fillId="15" borderId="0" xfId="0" applyFont="1" applyFill="1" applyBorder="1"/>
    <xf numFmtId="0" fontId="19" fillId="0" borderId="0" xfId="0" applyFont="1" applyFill="1" applyBorder="1" applyAlignment="1">
      <alignment vertical="top" wrapText="1"/>
    </xf>
    <xf numFmtId="0" fontId="0" fillId="0" borderId="0" xfId="0" applyFill="1" applyBorder="1" applyAlignment="1">
      <alignment horizontal="left" vertical="center"/>
    </xf>
    <xf numFmtId="0" fontId="23" fillId="16" borderId="0" xfId="0" applyFont="1" applyFill="1" applyBorder="1" applyAlignment="1">
      <alignment vertical="top"/>
    </xf>
    <xf numFmtId="0" fontId="19" fillId="16" borderId="0" xfId="0" applyFont="1" applyFill="1" applyBorder="1"/>
    <xf numFmtId="0" fontId="20" fillId="16" borderId="0" xfId="0" applyFont="1" applyFill="1" applyBorder="1" applyAlignment="1">
      <alignment horizontal="left" vertical="top" wrapText="1"/>
    </xf>
    <xf numFmtId="0" fontId="18" fillId="16" borderId="0" xfId="0" applyFont="1" applyFill="1" applyBorder="1" applyAlignment="1">
      <alignment horizontal="left" vertical="top" wrapText="1" indent="3"/>
    </xf>
    <xf numFmtId="0" fontId="23" fillId="16" borderId="0" xfId="0" applyFont="1" applyFill="1" applyBorder="1" applyAlignment="1">
      <alignment vertical="top" wrapText="1"/>
    </xf>
    <xf numFmtId="0" fontId="23" fillId="15" borderId="0" xfId="0" applyFont="1" applyFill="1" applyBorder="1" applyAlignment="1">
      <alignment vertical="top"/>
    </xf>
    <xf numFmtId="0" fontId="23" fillId="15" borderId="0" xfId="0" applyFont="1" applyFill="1" applyBorder="1" applyAlignment="1">
      <alignment vertical="top" wrapText="1"/>
    </xf>
    <xf numFmtId="0" fontId="19" fillId="15" borderId="0" xfId="0" applyFont="1" applyFill="1" applyBorder="1"/>
    <xf numFmtId="0" fontId="19" fillId="15" borderId="0" xfId="0" applyFont="1" applyFill="1" applyBorder="1" applyAlignment="1">
      <alignment vertical="top" wrapText="1"/>
    </xf>
    <xf numFmtId="0" fontId="0" fillId="16" borderId="0" xfId="0" applyFill="1" applyBorder="1"/>
    <xf numFmtId="0" fontId="20" fillId="16" borderId="0" xfId="0" applyFont="1" applyFill="1" applyBorder="1" applyAlignment="1">
      <alignment vertical="center" wrapText="1"/>
    </xf>
    <xf numFmtId="0" fontId="0" fillId="2" borderId="1" xfId="0" applyFill="1" applyBorder="1" applyAlignment="1" applyProtection="1">
      <alignment vertical="top"/>
      <protection locked="0"/>
    </xf>
    <xf numFmtId="0" fontId="0" fillId="0" borderId="0" xfId="0" applyFill="1" applyAlignment="1" applyProtection="1">
      <alignment vertical="center"/>
      <protection locked="0"/>
    </xf>
    <xf numFmtId="0" fontId="0" fillId="4" borderId="1" xfId="0" applyFill="1" applyBorder="1" applyAlignment="1" applyProtection="1">
      <alignment horizontal="center" vertical="center" wrapText="1"/>
      <protection locked="0"/>
    </xf>
    <xf numFmtId="0" fontId="0" fillId="4" borderId="1" xfId="0" applyFill="1" applyBorder="1" applyAlignment="1" applyProtection="1">
      <alignment horizontal="center" vertical="center"/>
      <protection locked="0"/>
    </xf>
    <xf numFmtId="0" fontId="0" fillId="4" borderId="1" xfId="0" applyNumberFormat="1" applyFill="1" applyBorder="1" applyAlignment="1" applyProtection="1">
      <alignment horizontal="center" vertical="center"/>
      <protection locked="0"/>
    </xf>
    <xf numFmtId="0" fontId="0" fillId="4" borderId="1" xfId="0" quotePrefix="1" applyFill="1" applyBorder="1" applyAlignment="1" applyProtection="1">
      <alignment horizontal="center" vertical="center" wrapText="1"/>
      <protection locked="0"/>
    </xf>
    <xf numFmtId="0" fontId="0" fillId="4" borderId="1" xfId="0" quotePrefix="1" applyFill="1" applyBorder="1" applyAlignment="1" applyProtection="1">
      <alignment horizontal="left" vertical="center" wrapText="1"/>
      <protection locked="0"/>
    </xf>
    <xf numFmtId="0" fontId="0" fillId="4" borderId="1" xfId="0" applyFill="1" applyBorder="1" applyAlignment="1" applyProtection="1">
      <alignment vertical="center" wrapText="1"/>
      <protection locked="0"/>
    </xf>
    <xf numFmtId="0" fontId="5" fillId="0" borderId="0" xfId="0" applyFont="1" applyFill="1" applyProtection="1"/>
    <xf numFmtId="0" fontId="0" fillId="0" borderId="0" xfId="0" applyFill="1" applyProtection="1"/>
    <xf numFmtId="0" fontId="0" fillId="0" borderId="0" xfId="0" applyFill="1" applyAlignment="1" applyProtection="1">
      <alignment horizontal="left"/>
    </xf>
    <xf numFmtId="0" fontId="5" fillId="0" borderId="0" xfId="0" applyFont="1" applyFill="1" applyAlignment="1" applyProtection="1">
      <alignment horizontal="right" vertical="top"/>
    </xf>
    <xf numFmtId="0" fontId="15" fillId="0" borderId="0" xfId="0" applyFont="1" applyFill="1" applyProtection="1"/>
    <xf numFmtId="0" fontId="2" fillId="0" borderId="0" xfId="0" applyFont="1" applyFill="1" applyProtection="1"/>
    <xf numFmtId="0" fontId="0" fillId="0" borderId="0" xfId="0" applyFill="1" applyAlignment="1" applyProtection="1">
      <alignment vertical="top" wrapText="1"/>
    </xf>
    <xf numFmtId="0" fontId="0" fillId="0" borderId="0" xfId="0" applyFill="1" applyAlignment="1" applyProtection="1">
      <alignment horizontal="left" vertical="top" wrapText="1"/>
    </xf>
    <xf numFmtId="0" fontId="0" fillId="0" borderId="0" xfId="0" applyFont="1" applyFill="1" applyBorder="1" applyAlignment="1" applyProtection="1">
      <alignment vertical="top" wrapText="1"/>
    </xf>
    <xf numFmtId="0" fontId="4" fillId="0" borderId="0" xfId="0" applyFont="1" applyFill="1" applyAlignment="1" applyProtection="1">
      <alignment vertical="top" wrapText="1"/>
    </xf>
    <xf numFmtId="0" fontId="5" fillId="0" borderId="0" xfId="0" applyFont="1" applyFill="1" applyAlignment="1" applyProtection="1">
      <alignment horizontal="left"/>
    </xf>
    <xf numFmtId="0" fontId="0" fillId="0" borderId="0" xfId="0" applyFont="1" applyFill="1" applyAlignment="1" applyProtection="1">
      <alignment vertical="top" wrapText="1"/>
    </xf>
    <xf numFmtId="0" fontId="0" fillId="0" borderId="0" xfId="0" applyFill="1" applyAlignment="1" applyProtection="1">
      <alignment horizontal="left" vertical="center"/>
    </xf>
    <xf numFmtId="0" fontId="0" fillId="0" borderId="0" xfId="0" applyFill="1" applyAlignment="1" applyProtection="1">
      <alignment vertical="center"/>
    </xf>
    <xf numFmtId="0" fontId="0" fillId="0" borderId="0" xfId="0" applyFill="1" applyAlignment="1" applyProtection="1">
      <alignment vertical="center" wrapText="1"/>
    </xf>
    <xf numFmtId="0" fontId="0" fillId="0" borderId="0" xfId="0" applyFill="1" applyAlignment="1" applyProtection="1">
      <alignment horizontal="left" vertical="center" wrapText="1"/>
    </xf>
    <xf numFmtId="0" fontId="0" fillId="0" borderId="0" xfId="0" applyFill="1" applyBorder="1" applyAlignment="1" applyProtection="1">
      <alignment horizontal="center" vertical="center"/>
    </xf>
    <xf numFmtId="0" fontId="5" fillId="0" borderId="0" xfId="0" applyFont="1" applyFill="1" applyAlignment="1" applyProtection="1">
      <alignment vertical="top" wrapText="1"/>
    </xf>
    <xf numFmtId="0" fontId="0" fillId="0" borderId="0" xfId="0" applyFill="1" applyBorder="1" applyProtection="1"/>
    <xf numFmtId="0" fontId="0" fillId="0" borderId="0" xfId="0" applyFill="1" applyBorder="1" applyAlignment="1" applyProtection="1">
      <alignment vertical="top"/>
    </xf>
    <xf numFmtId="0" fontId="0" fillId="0" borderId="0" xfId="0" quotePrefix="1" applyFill="1" applyAlignment="1" applyProtection="1">
      <alignment vertical="center" wrapText="1"/>
    </xf>
    <xf numFmtId="0" fontId="0" fillId="0" borderId="0" xfId="0" quotePrefix="1" applyFont="1" applyFill="1" applyAlignment="1" applyProtection="1">
      <alignment vertical="top" wrapText="1"/>
    </xf>
    <xf numFmtId="0" fontId="0" fillId="0" borderId="0" xfId="0" quotePrefix="1" applyFill="1" applyAlignment="1" applyProtection="1">
      <alignment horizontal="left" vertical="center" wrapText="1"/>
    </xf>
    <xf numFmtId="0" fontId="0" fillId="0" borderId="0" xfId="0" quotePrefix="1" applyFont="1" applyFill="1" applyBorder="1" applyAlignment="1" applyProtection="1">
      <alignment vertical="top" wrapText="1"/>
    </xf>
    <xf numFmtId="0" fontId="1" fillId="0" borderId="0" xfId="0" applyFont="1" applyFill="1" applyAlignment="1" applyProtection="1"/>
    <xf numFmtId="0" fontId="0" fillId="0" borderId="0" xfId="0" applyFill="1" applyAlignment="1" applyProtection="1">
      <alignment horizontal="left" vertical="center" wrapText="1" indent="3"/>
    </xf>
    <xf numFmtId="0" fontId="9" fillId="11" borderId="5" xfId="0" applyFont="1" applyFill="1" applyBorder="1" applyAlignment="1" applyProtection="1">
      <alignment horizontal="center" vertical="center"/>
    </xf>
    <xf numFmtId="0" fontId="12" fillId="0" borderId="0" xfId="0" applyFont="1" applyFill="1" applyAlignment="1" applyProtection="1">
      <alignment vertical="center"/>
    </xf>
    <xf numFmtId="0" fontId="0" fillId="0" borderId="0" xfId="0" applyBorder="1" applyAlignment="1" applyProtection="1">
      <alignment horizontal="left"/>
    </xf>
    <xf numFmtId="0" fontId="0" fillId="0" borderId="0" xfId="0" applyAlignment="1" applyProtection="1">
      <alignment horizontal="left"/>
    </xf>
    <xf numFmtId="0" fontId="0" fillId="0" borderId="0" xfId="0" applyProtection="1"/>
    <xf numFmtId="0" fontId="0" fillId="5" borderId="4" xfId="0" applyFill="1" applyBorder="1" applyAlignment="1" applyProtection="1">
      <alignment horizontal="center" vertical="center" wrapText="1"/>
    </xf>
    <xf numFmtId="0" fontId="0" fillId="6" borderId="4" xfId="0" applyFill="1" applyBorder="1" applyAlignment="1" applyProtection="1">
      <alignment horizontal="center" vertical="center" wrapText="1"/>
    </xf>
    <xf numFmtId="0" fontId="0" fillId="7" borderId="4" xfId="0" applyFill="1" applyBorder="1" applyAlignment="1" applyProtection="1">
      <alignment horizontal="center" vertical="center" wrapText="1"/>
    </xf>
    <xf numFmtId="0" fontId="0" fillId="9" borderId="4" xfId="0" applyFill="1" applyBorder="1" applyAlignment="1" applyProtection="1">
      <alignment horizontal="center" vertical="center" wrapText="1"/>
    </xf>
    <xf numFmtId="0" fontId="0" fillId="10" borderId="4" xfId="0" applyFill="1" applyBorder="1" applyAlignment="1" applyProtection="1">
      <alignment horizontal="center" vertical="center" wrapText="1"/>
    </xf>
    <xf numFmtId="0" fontId="0" fillId="8" borderId="4" xfId="0" applyFill="1" applyBorder="1" applyAlignment="1" applyProtection="1">
      <alignment horizontal="center" vertical="center" wrapText="1"/>
    </xf>
    <xf numFmtId="0" fontId="0" fillId="0" borderId="4" xfId="0" applyFill="1" applyBorder="1" applyAlignment="1" applyProtection="1">
      <alignment horizontal="center" vertical="center" wrapText="1"/>
    </xf>
    <xf numFmtId="0" fontId="0" fillId="4" borderId="15" xfId="0" applyFill="1" applyBorder="1" applyAlignment="1" applyProtection="1">
      <alignment horizontal="center" vertical="center" wrapText="1"/>
      <protection locked="0"/>
    </xf>
    <xf numFmtId="0" fontId="0" fillId="4" borderId="5" xfId="0" applyFill="1" applyBorder="1" applyAlignment="1" applyProtection="1">
      <alignment horizontal="center" vertical="center" wrapText="1"/>
      <protection locked="0"/>
    </xf>
    <xf numFmtId="0" fontId="0" fillId="14" borderId="1" xfId="0" applyFill="1" applyBorder="1" applyAlignment="1" applyProtection="1">
      <alignment vertical="center" wrapText="1"/>
      <protection locked="0"/>
    </xf>
    <xf numFmtId="0" fontId="0" fillId="4" borderId="15" xfId="0" applyFill="1" applyBorder="1" applyAlignment="1" applyProtection="1">
      <alignment horizontal="center" vertical="center"/>
      <protection locked="0"/>
    </xf>
    <xf numFmtId="0" fontId="5" fillId="0" borderId="0" xfId="0" applyFont="1" applyFill="1" applyAlignment="1" applyProtection="1">
      <alignment horizontal="left" vertical="top" wrapText="1"/>
    </xf>
    <xf numFmtId="0" fontId="18" fillId="11" borderId="0" xfId="0" applyFont="1" applyFill="1" applyBorder="1" applyAlignment="1">
      <alignment horizontal="left" vertical="top" wrapText="1"/>
    </xf>
    <xf numFmtId="0" fontId="19" fillId="16" borderId="0" xfId="0" applyFont="1" applyFill="1" applyBorder="1" applyAlignment="1">
      <alignment horizontal="left" vertical="top" wrapText="1"/>
    </xf>
    <xf numFmtId="0" fontId="19" fillId="16" borderId="0" xfId="0" applyFont="1" applyFill="1" applyBorder="1" applyAlignment="1">
      <alignment horizontal="left" vertical="top" wrapText="1" indent="3"/>
    </xf>
    <xf numFmtId="0" fontId="19" fillId="15" borderId="0" xfId="0" applyFont="1" applyFill="1" applyBorder="1" applyAlignment="1">
      <alignment horizontal="left" vertical="top" wrapText="1"/>
    </xf>
    <xf numFmtId="0" fontId="0" fillId="16" borderId="0" xfId="0" applyFill="1" applyAlignment="1">
      <alignment vertical="top" wrapText="1"/>
    </xf>
    <xf numFmtId="0" fontId="10" fillId="11" borderId="0" xfId="0" applyFont="1" applyFill="1" applyBorder="1" applyAlignment="1">
      <alignment horizontal="right" vertical="top"/>
    </xf>
    <xf numFmtId="0" fontId="10" fillId="11" borderId="0" xfId="0" applyFont="1" applyFill="1" applyBorder="1"/>
    <xf numFmtId="0" fontId="10" fillId="16" borderId="0" xfId="0" applyFont="1" applyFill="1" applyBorder="1" applyAlignment="1">
      <alignment horizontal="right" vertical="top"/>
    </xf>
    <xf numFmtId="0" fontId="10" fillId="15" borderId="0" xfId="0" applyFont="1" applyFill="1" applyBorder="1" applyAlignment="1">
      <alignment horizontal="left" vertical="center"/>
    </xf>
    <xf numFmtId="0" fontId="11" fillId="15" borderId="0" xfId="0" applyFont="1" applyFill="1" applyBorder="1" applyAlignment="1">
      <alignment horizontal="left" vertical="center"/>
    </xf>
    <xf numFmtId="0" fontId="10" fillId="15" borderId="0" xfId="0" applyFont="1" applyFill="1" applyBorder="1" applyAlignment="1">
      <alignment horizontal="left" vertical="center" wrapText="1"/>
    </xf>
    <xf numFmtId="0" fontId="10" fillId="15" borderId="0" xfId="0" applyFont="1" applyFill="1" applyBorder="1" applyAlignment="1">
      <alignment horizontal="right" vertical="top"/>
    </xf>
    <xf numFmtId="0" fontId="23" fillId="3" borderId="0" xfId="0" applyFont="1" applyFill="1" applyBorder="1" applyAlignment="1">
      <alignment horizontal="left" vertical="center" wrapText="1" indent="1"/>
    </xf>
    <xf numFmtId="0" fontId="19" fillId="2" borderId="0" xfId="0" applyFont="1" applyFill="1" applyBorder="1" applyAlignment="1">
      <alignment horizontal="center" vertical="center" wrapText="1"/>
    </xf>
    <xf numFmtId="0" fontId="22" fillId="5" borderId="0" xfId="0" applyFont="1" applyFill="1" applyBorder="1" applyAlignment="1">
      <alignment horizontal="center" vertical="center" wrapText="1"/>
    </xf>
    <xf numFmtId="0" fontId="22" fillId="10" borderId="0" xfId="0" applyFont="1" applyFill="1" applyBorder="1" applyAlignment="1">
      <alignment horizontal="center" vertical="center" wrapText="1"/>
    </xf>
    <xf numFmtId="0" fontId="22" fillId="9" borderId="0" xfId="0" applyFont="1" applyFill="1" applyBorder="1" applyAlignment="1">
      <alignment horizontal="center" vertical="center" wrapText="1"/>
    </xf>
    <xf numFmtId="0" fontId="22" fillId="7" borderId="0" xfId="0" applyFont="1" applyFill="1" applyBorder="1" applyAlignment="1">
      <alignment horizontal="center" vertical="center" wrapText="1"/>
    </xf>
    <xf numFmtId="0" fontId="22" fillId="13" borderId="0" xfId="0" applyFont="1" applyFill="1" applyBorder="1" applyAlignment="1">
      <alignment horizontal="center" vertical="center" wrapText="1"/>
    </xf>
    <xf numFmtId="0" fontId="22" fillId="8" borderId="0"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19" fillId="3" borderId="0" xfId="0" applyFont="1" applyFill="1" applyBorder="1" applyAlignment="1">
      <alignment horizontal="left" vertical="center" wrapText="1" indent="1"/>
    </xf>
    <xf numFmtId="0" fontId="19" fillId="16" borderId="0" xfId="0" applyFont="1" applyFill="1" applyBorder="1" applyAlignment="1">
      <alignment horizontal="left" vertical="center"/>
    </xf>
    <xf numFmtId="0" fontId="19" fillId="3" borderId="0" xfId="0" applyFont="1" applyFill="1" applyBorder="1" applyAlignment="1">
      <alignment horizontal="center" vertical="center" wrapText="1"/>
    </xf>
    <xf numFmtId="0" fontId="0" fillId="16" borderId="0" xfId="0" applyFill="1" applyBorder="1" applyAlignment="1">
      <alignment horizontal="right" vertical="top"/>
    </xf>
    <xf numFmtId="0" fontId="5" fillId="16" borderId="0" xfId="0" applyFont="1" applyFill="1" applyBorder="1" applyAlignment="1">
      <alignment vertical="center"/>
    </xf>
    <xf numFmtId="0" fontId="0" fillId="16" borderId="0" xfId="0" applyFill="1" applyBorder="1" applyAlignment="1">
      <alignment horizontal="left" vertical="center"/>
    </xf>
    <xf numFmtId="0" fontId="13" fillId="3" borderId="0" xfId="0" applyFont="1" applyFill="1"/>
    <xf numFmtId="0" fontId="0" fillId="2" borderId="0" xfId="0" applyFont="1" applyFill="1" applyAlignment="1"/>
    <xf numFmtId="0" fontId="7" fillId="0" borderId="0" xfId="0" applyFont="1" applyFill="1" applyAlignment="1">
      <alignment horizontal="left" vertical="top" wrapText="1"/>
    </xf>
    <xf numFmtId="0" fontId="0" fillId="0" borderId="0" xfId="0" applyFill="1" applyAlignment="1">
      <alignment horizontal="left" vertical="top" wrapText="1"/>
    </xf>
    <xf numFmtId="0" fontId="30" fillId="0" borderId="0" xfId="0" applyFont="1" applyFill="1" applyAlignment="1" applyProtection="1">
      <alignment horizontal="left" vertical="top" wrapText="1"/>
    </xf>
    <xf numFmtId="0" fontId="5" fillId="0" borderId="0" xfId="0" applyFont="1" applyFill="1" applyAlignment="1" applyProtection="1">
      <alignment horizontal="left" vertical="top" wrapText="1"/>
    </xf>
    <xf numFmtId="0" fontId="0" fillId="0" borderId="0" xfId="0" applyFill="1" applyAlignment="1" applyProtection="1">
      <alignment horizontal="left" vertical="top" wrapText="1"/>
    </xf>
    <xf numFmtId="0" fontId="4" fillId="0" borderId="0" xfId="0" applyFont="1" applyFill="1" applyAlignment="1" applyProtection="1">
      <alignment horizontal="left" vertical="center" wrapText="1"/>
    </xf>
    <xf numFmtId="0" fontId="0" fillId="4" borderId="16" xfId="0" applyFill="1" applyBorder="1" applyAlignment="1" applyProtection="1">
      <alignment horizontal="center" vertical="center" wrapText="1"/>
      <protection locked="0"/>
    </xf>
    <xf numFmtId="0" fontId="0" fillId="4" borderId="17" xfId="0" applyFill="1" applyBorder="1" applyAlignment="1" applyProtection="1">
      <alignment horizontal="center" vertical="center" wrapText="1"/>
      <protection locked="0"/>
    </xf>
    <xf numFmtId="0" fontId="0" fillId="0" borderId="0" xfId="0" quotePrefix="1" applyFill="1" applyBorder="1" applyAlignment="1" applyProtection="1">
      <alignment horizontal="left" vertical="center" wrapText="1" indent="3"/>
    </xf>
    <xf numFmtId="0" fontId="0" fillId="0" borderId="0" xfId="0" applyFill="1" applyAlignment="1" applyProtection="1">
      <alignment horizontal="left" vertical="center" wrapText="1" indent="3"/>
    </xf>
    <xf numFmtId="0" fontId="0" fillId="0" borderId="0" xfId="0" quotePrefix="1" applyFont="1" applyFill="1" applyBorder="1" applyAlignment="1" applyProtection="1">
      <alignment horizontal="left" vertical="center" wrapText="1" indent="3"/>
    </xf>
    <xf numFmtId="0" fontId="0" fillId="0" borderId="0" xfId="0" quotePrefix="1" applyFont="1" applyFill="1" applyAlignment="1" applyProtection="1">
      <alignment horizontal="left" vertical="center" wrapText="1" indent="3"/>
    </xf>
    <xf numFmtId="0" fontId="0" fillId="4" borderId="7" xfId="0" quotePrefix="1" applyFill="1" applyBorder="1" applyAlignment="1" applyProtection="1">
      <alignment horizontal="left" vertical="top" wrapText="1"/>
      <protection locked="0"/>
    </xf>
    <xf numFmtId="0" fontId="0" fillId="4" borderId="10" xfId="0" quotePrefix="1" applyFill="1" applyBorder="1" applyAlignment="1" applyProtection="1">
      <alignment horizontal="left" vertical="top" wrapText="1"/>
      <protection locked="0"/>
    </xf>
    <xf numFmtId="0" fontId="0" fillId="4" borderId="8" xfId="0" quotePrefix="1" applyFill="1" applyBorder="1" applyAlignment="1" applyProtection="1">
      <alignment horizontal="left" vertical="top" wrapText="1"/>
      <protection locked="0"/>
    </xf>
    <xf numFmtId="0" fontId="0" fillId="4" borderId="7" xfId="0" applyFill="1" applyBorder="1" applyAlignment="1" applyProtection="1">
      <alignment horizontal="left" vertical="top" wrapText="1"/>
      <protection locked="0"/>
    </xf>
    <xf numFmtId="0" fontId="0" fillId="4" borderId="10" xfId="0" applyFill="1" applyBorder="1" applyAlignment="1" applyProtection="1">
      <alignment horizontal="left" vertical="top" wrapText="1"/>
      <protection locked="0"/>
    </xf>
    <xf numFmtId="0" fontId="0" fillId="4" borderId="8" xfId="0" applyFill="1" applyBorder="1" applyAlignment="1" applyProtection="1">
      <alignment horizontal="left" vertical="top" wrapText="1"/>
      <protection locked="0"/>
    </xf>
    <xf numFmtId="0" fontId="26" fillId="0" borderId="9" xfId="0" applyFont="1" applyFill="1" applyBorder="1" applyAlignment="1">
      <alignment horizontal="left" vertical="center" wrapText="1" indent="1"/>
    </xf>
    <xf numFmtId="0" fontId="26" fillId="0" borderId="0" xfId="0" applyFont="1" applyFill="1" applyAlignment="1">
      <alignment horizontal="left" vertical="center" wrapText="1" indent="1"/>
    </xf>
    <xf numFmtId="0" fontId="0" fillId="0" borderId="0" xfId="0" quotePrefix="1" applyFill="1" applyBorder="1" applyAlignment="1">
      <alignment horizontal="left" vertical="center" wrapText="1"/>
    </xf>
    <xf numFmtId="0" fontId="0" fillId="0" borderId="14" xfId="0" quotePrefix="1" applyFill="1" applyBorder="1" applyAlignment="1">
      <alignment horizontal="left" vertical="center" wrapText="1"/>
    </xf>
    <xf numFmtId="0" fontId="0" fillId="0" borderId="0" xfId="0" applyFill="1" applyAlignment="1">
      <alignment horizontal="left" vertical="center" wrapText="1"/>
    </xf>
    <xf numFmtId="0" fontId="0" fillId="0" borderId="14" xfId="0" applyFill="1" applyBorder="1" applyAlignment="1">
      <alignment horizontal="left" vertical="center" wrapText="1"/>
    </xf>
    <xf numFmtId="0" fontId="0" fillId="0" borderId="0" xfId="0" quotePrefix="1" applyFill="1" applyAlignment="1">
      <alignment horizontal="left" vertical="center"/>
    </xf>
    <xf numFmtId="0" fontId="0" fillId="0" borderId="14" xfId="0" quotePrefix="1" applyFill="1" applyBorder="1" applyAlignment="1">
      <alignment horizontal="left" vertical="center"/>
    </xf>
    <xf numFmtId="0" fontId="5" fillId="0" borderId="0" xfId="0" applyFont="1" applyFill="1" applyAlignment="1">
      <alignment horizontal="left" vertical="top" wrapText="1"/>
    </xf>
    <xf numFmtId="0" fontId="5" fillId="0" borderId="3" xfId="0" applyFont="1" applyFill="1" applyBorder="1" applyAlignment="1">
      <alignment horizontal="left" wrapText="1"/>
    </xf>
    <xf numFmtId="0" fontId="0" fillId="0" borderId="0" xfId="0" quotePrefix="1" applyFill="1" applyAlignment="1">
      <alignment horizontal="left" vertical="center" wrapText="1"/>
    </xf>
    <xf numFmtId="0" fontId="15" fillId="0" borderId="0" xfId="0" applyFont="1" applyAlignment="1">
      <alignment horizontal="left" wrapText="1"/>
    </xf>
    <xf numFmtId="0" fontId="0" fillId="0" borderId="0" xfId="0" applyFill="1" applyAlignment="1">
      <alignment horizontal="left" wrapText="1"/>
    </xf>
    <xf numFmtId="0" fontId="0" fillId="0" borderId="3" xfId="0" applyFill="1" applyBorder="1" applyAlignment="1">
      <alignment horizontal="left" wrapText="1"/>
    </xf>
    <xf numFmtId="0" fontId="18" fillId="11" borderId="0" xfId="0" applyFont="1" applyFill="1" applyBorder="1" applyAlignment="1">
      <alignment horizontal="left" vertical="top" wrapText="1"/>
    </xf>
    <xf numFmtId="0" fontId="27" fillId="15" borderId="0" xfId="0" applyFont="1" applyFill="1" applyBorder="1" applyAlignment="1">
      <alignment horizontal="center" vertical="center" wrapText="1"/>
    </xf>
    <xf numFmtId="0" fontId="19" fillId="3" borderId="0" xfId="0" applyFont="1" applyFill="1" applyBorder="1" applyAlignment="1">
      <alignment horizontal="left" vertical="top" wrapText="1"/>
    </xf>
    <xf numFmtId="0" fontId="19" fillId="16" borderId="0" xfId="0" applyFont="1" applyFill="1" applyBorder="1" applyAlignment="1">
      <alignment horizontal="left" vertical="top"/>
    </xf>
    <xf numFmtId="0" fontId="21" fillId="11" borderId="0" xfId="0" applyFont="1" applyFill="1" applyBorder="1" applyAlignment="1">
      <alignment horizontal="center" vertical="center" wrapText="1"/>
    </xf>
    <xf numFmtId="0" fontId="19" fillId="16" borderId="0" xfId="0" applyFont="1" applyFill="1" applyBorder="1" applyAlignment="1">
      <alignment horizontal="left" vertical="top" wrapText="1"/>
    </xf>
    <xf numFmtId="0" fontId="19" fillId="16" borderId="0" xfId="0" applyFont="1" applyFill="1" applyBorder="1" applyAlignment="1">
      <alignment horizontal="left" vertical="top" wrapText="1" indent="3"/>
    </xf>
    <xf numFmtId="0" fontId="19" fillId="15" borderId="0" xfId="0" applyFont="1" applyFill="1" applyBorder="1" applyAlignment="1">
      <alignment horizontal="left" vertical="top" wrapText="1"/>
    </xf>
    <xf numFmtId="0" fontId="19" fillId="15" borderId="0" xfId="0" applyFont="1" applyFill="1" applyBorder="1" applyAlignment="1">
      <alignment horizontal="left" vertical="top" wrapText="1" indent="3"/>
    </xf>
    <xf numFmtId="0" fontId="23" fillId="3" borderId="0" xfId="0" applyFont="1" applyFill="1" applyBorder="1" applyAlignment="1">
      <alignment horizontal="left" vertical="center" wrapText="1"/>
    </xf>
    <xf numFmtId="0" fontId="23" fillId="3" borderId="0" xfId="0" applyFont="1" applyFill="1" applyBorder="1" applyAlignment="1">
      <alignment horizontal="left" vertical="center" wrapText="1" indent="3"/>
    </xf>
    <xf numFmtId="0" fontId="19" fillId="3" borderId="0" xfId="0" applyFont="1" applyFill="1" applyBorder="1" applyAlignment="1">
      <alignment horizontal="left" vertical="center" wrapText="1" indent="1"/>
    </xf>
    <xf numFmtId="0" fontId="0" fillId="2" borderId="1" xfId="0" applyFill="1" applyBorder="1" applyAlignment="1" applyProtection="1">
      <alignment vertical="top" wrapText="1"/>
      <protection locked="0"/>
    </xf>
    <xf numFmtId="0" fontId="0" fillId="4" borderId="11" xfId="0" applyFill="1" applyBorder="1" applyAlignment="1" applyProtection="1">
      <alignment horizontal="left" vertical="top" wrapText="1"/>
      <protection locked="0"/>
    </xf>
    <xf numFmtId="0" fontId="0" fillId="4" borderId="12" xfId="0" applyFill="1" applyBorder="1" applyAlignment="1" applyProtection="1">
      <alignment horizontal="left" vertical="top" wrapText="1"/>
      <protection locked="0"/>
    </xf>
    <xf numFmtId="0" fontId="0" fillId="4" borderId="13" xfId="0" applyFill="1" applyBorder="1" applyAlignment="1" applyProtection="1">
      <alignment horizontal="left" vertical="top" wrapText="1"/>
      <protection locked="0"/>
    </xf>
    <xf numFmtId="0" fontId="0" fillId="4" borderId="1" xfId="0" applyFill="1" applyBorder="1" applyAlignment="1" applyProtection="1">
      <alignment horizontal="left" vertical="center" wrapText="1"/>
      <protection locked="0"/>
    </xf>
    <xf numFmtId="0" fontId="0" fillId="4" borderId="7" xfId="0" applyFill="1" applyBorder="1" applyAlignment="1" applyProtection="1">
      <alignment horizontal="left" vertical="center" wrapText="1"/>
      <protection locked="0"/>
    </xf>
    <xf numFmtId="0" fontId="0" fillId="4" borderId="8" xfId="0" applyFill="1" applyBorder="1" applyAlignment="1" applyProtection="1">
      <alignment horizontal="left" vertical="center" wrapText="1"/>
      <protection locked="0"/>
    </xf>
  </cellXfs>
  <cellStyles count="1">
    <cellStyle name="Normal" xfId="0" builtinId="0"/>
  </cellStyles>
  <dxfs count="10">
    <dxf>
      <font>
        <b/>
        <i val="0"/>
        <color theme="0"/>
      </font>
      <fill>
        <patternFill>
          <bgColor theme="4"/>
        </patternFill>
      </fill>
      <border>
        <left style="thin">
          <color theme="1"/>
        </left>
        <right style="thin">
          <color theme="1"/>
        </right>
        <top style="thin">
          <color theme="1"/>
        </top>
        <bottom style="thin">
          <color theme="1"/>
        </bottom>
        <vertical/>
        <horizontal/>
      </border>
    </dxf>
    <dxf>
      <fill>
        <patternFill>
          <bgColor theme="4" tint="0.79998168889431442"/>
        </patternFill>
      </fill>
    </dxf>
    <dxf>
      <fill>
        <patternFill>
          <bgColor theme="4" tint="0.79998168889431442"/>
        </patternFill>
      </fill>
    </dxf>
    <dxf>
      <fill>
        <patternFill>
          <bgColor theme="4" tint="0.79998168889431442"/>
        </patternFill>
      </fill>
    </dxf>
    <dxf>
      <font>
        <b/>
        <i val="0"/>
        <color theme="0"/>
      </font>
      <fill>
        <patternFill>
          <bgColor theme="4"/>
        </patternFill>
      </fill>
      <border>
        <left style="thin">
          <color theme="1"/>
        </left>
        <right style="thin">
          <color theme="1"/>
        </right>
        <top style="thin">
          <color theme="1"/>
        </top>
        <bottom style="thin">
          <color theme="1"/>
        </bottom>
        <vertical/>
        <horizontal/>
      </border>
    </dxf>
    <dxf>
      <fill>
        <patternFill>
          <bgColor theme="4" tint="0.79998168889431442"/>
        </patternFill>
      </fill>
    </dxf>
    <dxf>
      <fill>
        <patternFill>
          <bgColor theme="4" tint="0.79998168889431442"/>
        </patternFill>
      </fill>
    </dxf>
    <dxf>
      <font>
        <b/>
        <i val="0"/>
        <color theme="0"/>
      </font>
      <fill>
        <patternFill>
          <bgColor theme="4"/>
        </patternFill>
      </fill>
      <border>
        <left style="thin">
          <color theme="1"/>
        </left>
        <right style="thin">
          <color theme="1"/>
        </right>
        <top style="thin">
          <color theme="1"/>
        </top>
        <bottom style="thin">
          <color theme="1"/>
        </bottom>
      </border>
    </dxf>
    <dxf>
      <fill>
        <patternFill>
          <bgColor theme="4" tint="0.79998168889431442"/>
        </patternFill>
      </fill>
    </dxf>
    <dxf>
      <fill>
        <patternFill>
          <bgColor theme="4" tint="0.79998168889431442"/>
        </patternFill>
      </fill>
    </dxf>
  </dxfs>
  <tableStyles count="0" defaultTableStyle="TableStyleMedium2" defaultPivotStyle="PivotStyleLight16"/>
  <colors>
    <mruColors>
      <color rgb="FFFF0000"/>
      <color rgb="FF479A36"/>
      <color rgb="FFD5DDF3"/>
      <color rgb="FF365ABD"/>
      <color rgb="FFA34E96"/>
      <color rgb="FF213CA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457200</xdr:colOff>
      <xdr:row>2</xdr:row>
      <xdr:rowOff>292101</xdr:rowOff>
    </xdr:from>
    <xdr:to>
      <xdr:col>1</xdr:col>
      <xdr:colOff>2476500</xdr:colOff>
      <xdr:row>2</xdr:row>
      <xdr:rowOff>1140453</xdr:rowOff>
    </xdr:to>
    <xdr:pic>
      <xdr:nvPicPr>
        <xdr:cNvPr id="7" name="Picture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7200" y="292101"/>
          <a:ext cx="2590800" cy="84835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317500</xdr:colOff>
      <xdr:row>4</xdr:row>
      <xdr:rowOff>190501</xdr:rowOff>
    </xdr:from>
    <xdr:to>
      <xdr:col>8</xdr:col>
      <xdr:colOff>0</xdr:colOff>
      <xdr:row>4</xdr:row>
      <xdr:rowOff>630459</xdr:rowOff>
    </xdr:to>
    <xdr:pic>
      <xdr:nvPicPr>
        <xdr:cNvPr id="14" name="Picture 1">
          <a:extLst>
            <a:ext uri="{FF2B5EF4-FFF2-40B4-BE49-F238E27FC236}">
              <a16:creationId xmlns:a16="http://schemas.microsoft.com/office/drawing/2014/main" id="{CDF11119-D673-F64A-A4B0-32478A1C643B}"/>
            </a:ext>
          </a:extLst>
        </xdr:cNvPr>
        <xdr:cNvPicPr>
          <a:picLocks noChangeAspect="1"/>
        </xdr:cNvPicPr>
      </xdr:nvPicPr>
      <xdr:blipFill>
        <a:blip xmlns:r="http://schemas.openxmlformats.org/officeDocument/2006/relationships" r:embed="rId1"/>
        <a:stretch>
          <a:fillRect/>
        </a:stretch>
      </xdr:blipFill>
      <xdr:spPr>
        <a:xfrm>
          <a:off x="9283700" y="1117601"/>
          <a:ext cx="4635500" cy="439958"/>
        </a:xfrm>
        <a:prstGeom prst="rect">
          <a:avLst/>
        </a:prstGeom>
      </xdr:spPr>
    </xdr:pic>
    <xdr:clientData/>
  </xdr:twoCellAnchor>
  <xdr:twoCellAnchor editAs="oneCell">
    <xdr:from>
      <xdr:col>2</xdr:col>
      <xdr:colOff>313267</xdr:colOff>
      <xdr:row>4</xdr:row>
      <xdr:rowOff>1710267</xdr:rowOff>
    </xdr:from>
    <xdr:to>
      <xdr:col>8</xdr:col>
      <xdr:colOff>186267</xdr:colOff>
      <xdr:row>4</xdr:row>
      <xdr:rowOff>4360333</xdr:rowOff>
    </xdr:to>
    <xdr:pic>
      <xdr:nvPicPr>
        <xdr:cNvPr id="13" name="Picture 2">
          <a:extLst>
            <a:ext uri="{FF2B5EF4-FFF2-40B4-BE49-F238E27FC236}">
              <a16:creationId xmlns:a16="http://schemas.microsoft.com/office/drawing/2014/main" id="{1343104D-0C48-EE4A-88B4-81C9B13EB88D}"/>
            </a:ext>
          </a:extLst>
        </xdr:cNvPr>
        <xdr:cNvPicPr>
          <a:picLocks noChangeAspect="1"/>
        </xdr:cNvPicPr>
      </xdr:nvPicPr>
      <xdr:blipFill>
        <a:blip xmlns:r="http://schemas.openxmlformats.org/officeDocument/2006/relationships" r:embed="rId2"/>
        <a:stretch>
          <a:fillRect/>
        </a:stretch>
      </xdr:blipFill>
      <xdr:spPr>
        <a:xfrm>
          <a:off x="9279467" y="2637367"/>
          <a:ext cx="4826000" cy="2650066"/>
        </a:xfrm>
        <a:prstGeom prst="rect">
          <a:avLst/>
        </a:prstGeom>
      </xdr:spPr>
    </xdr:pic>
    <xdr:clientData/>
  </xdr:twoCellAnchor>
  <xdr:twoCellAnchor editAs="oneCell">
    <xdr:from>
      <xdr:col>2</xdr:col>
      <xdr:colOff>355599</xdr:colOff>
      <xdr:row>4</xdr:row>
      <xdr:rowOff>5135034</xdr:rowOff>
    </xdr:from>
    <xdr:to>
      <xdr:col>7</xdr:col>
      <xdr:colOff>114299</xdr:colOff>
      <xdr:row>9</xdr:row>
      <xdr:rowOff>169334</xdr:rowOff>
    </xdr:to>
    <xdr:pic>
      <xdr:nvPicPr>
        <xdr:cNvPr id="3" name="Picture 1">
          <a:extLst>
            <a:ext uri="{FF2B5EF4-FFF2-40B4-BE49-F238E27FC236}">
              <a16:creationId xmlns:a16="http://schemas.microsoft.com/office/drawing/2014/main" id="{623B70D2-499B-8944-8E53-56020B40BB73}"/>
            </a:ext>
          </a:extLst>
        </xdr:cNvPr>
        <xdr:cNvPicPr>
          <a:picLocks noChangeAspect="1"/>
        </xdr:cNvPicPr>
      </xdr:nvPicPr>
      <xdr:blipFill>
        <a:blip xmlns:r="http://schemas.openxmlformats.org/officeDocument/2006/relationships" r:embed="rId3"/>
        <a:stretch>
          <a:fillRect/>
        </a:stretch>
      </xdr:blipFill>
      <xdr:spPr>
        <a:xfrm>
          <a:off x="9321799" y="6062134"/>
          <a:ext cx="3886200" cy="1244600"/>
        </a:xfrm>
        <a:prstGeom prst="rect">
          <a:avLst/>
        </a:prstGeom>
      </xdr:spPr>
    </xdr:pic>
    <xdr:clientData/>
  </xdr:twoCellAnchor>
  <xdr:twoCellAnchor>
    <xdr:from>
      <xdr:col>2</xdr:col>
      <xdr:colOff>330200</xdr:colOff>
      <xdr:row>2</xdr:row>
      <xdr:rowOff>88900</xdr:rowOff>
    </xdr:from>
    <xdr:to>
      <xdr:col>6</xdr:col>
      <xdr:colOff>342900</xdr:colOff>
      <xdr:row>3</xdr:row>
      <xdr:rowOff>88900</xdr:rowOff>
    </xdr:to>
    <xdr:sp macro="" textlink="">
      <xdr:nvSpPr>
        <xdr:cNvPr id="2" name="TextBox 1">
          <a:extLst>
            <a:ext uri="{FF2B5EF4-FFF2-40B4-BE49-F238E27FC236}">
              <a16:creationId xmlns:a16="http://schemas.microsoft.com/office/drawing/2014/main" id="{9EBEC344-7FD3-5A4D-9B57-7D228C0FC5B2}"/>
            </a:ext>
          </a:extLst>
        </xdr:cNvPr>
        <xdr:cNvSpPr txBox="1"/>
      </xdr:nvSpPr>
      <xdr:spPr>
        <a:xfrm>
          <a:off x="9296400" y="495300"/>
          <a:ext cx="3314700" cy="317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Avoin tekstikenttä:</a:t>
          </a:r>
        </a:p>
      </xdr:txBody>
    </xdr:sp>
    <xdr:clientData/>
  </xdr:twoCellAnchor>
  <xdr:twoCellAnchor>
    <xdr:from>
      <xdr:col>2</xdr:col>
      <xdr:colOff>342900</xdr:colOff>
      <xdr:row>4</xdr:row>
      <xdr:rowOff>1320800</xdr:rowOff>
    </xdr:from>
    <xdr:to>
      <xdr:col>6</xdr:col>
      <xdr:colOff>355600</xdr:colOff>
      <xdr:row>4</xdr:row>
      <xdr:rowOff>1638300</xdr:rowOff>
    </xdr:to>
    <xdr:sp macro="" textlink="">
      <xdr:nvSpPr>
        <xdr:cNvPr id="6" name="TextBox 5">
          <a:extLst>
            <a:ext uri="{FF2B5EF4-FFF2-40B4-BE49-F238E27FC236}">
              <a16:creationId xmlns:a16="http://schemas.microsoft.com/office/drawing/2014/main" id="{B0D7F6BA-DC6B-1947-A23A-20459B439478}"/>
            </a:ext>
          </a:extLst>
        </xdr:cNvPr>
        <xdr:cNvSpPr txBox="1"/>
      </xdr:nvSpPr>
      <xdr:spPr>
        <a:xfrm>
          <a:off x="9309100" y="2247900"/>
          <a:ext cx="3314700" cy="317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Valintakenttä:</a:t>
          </a:r>
        </a:p>
      </xdr:txBody>
    </xdr:sp>
    <xdr:clientData/>
  </xdr:twoCellAnchor>
  <xdr:twoCellAnchor>
    <xdr:from>
      <xdr:col>2</xdr:col>
      <xdr:colOff>355600</xdr:colOff>
      <xdr:row>4</xdr:row>
      <xdr:rowOff>4749800</xdr:rowOff>
    </xdr:from>
    <xdr:to>
      <xdr:col>6</xdr:col>
      <xdr:colOff>368300</xdr:colOff>
      <xdr:row>4</xdr:row>
      <xdr:rowOff>5067300</xdr:rowOff>
    </xdr:to>
    <xdr:sp macro="" textlink="">
      <xdr:nvSpPr>
        <xdr:cNvPr id="7" name="TextBox 6">
          <a:extLst>
            <a:ext uri="{FF2B5EF4-FFF2-40B4-BE49-F238E27FC236}">
              <a16:creationId xmlns:a16="http://schemas.microsoft.com/office/drawing/2014/main" id="{708C3472-F26D-DE4E-8319-71151FC9CD57}"/>
            </a:ext>
          </a:extLst>
        </xdr:cNvPr>
        <xdr:cNvSpPr txBox="1"/>
      </xdr:nvSpPr>
      <xdr:spPr>
        <a:xfrm>
          <a:off x="9321800" y="5676900"/>
          <a:ext cx="3314700" cy="317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Ohjeteksti:</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3607954</xdr:colOff>
      <xdr:row>54</xdr:row>
      <xdr:rowOff>411890</xdr:rowOff>
    </xdr:from>
    <xdr:to>
      <xdr:col>9</xdr:col>
      <xdr:colOff>100911</xdr:colOff>
      <xdr:row>67</xdr:row>
      <xdr:rowOff>2526</xdr:rowOff>
    </xdr:to>
    <xdr:grpSp>
      <xdr:nvGrpSpPr>
        <xdr:cNvPr id="2" name="Group 1">
          <a:extLst>
            <a:ext uri="{FF2B5EF4-FFF2-40B4-BE49-F238E27FC236}">
              <a16:creationId xmlns:a16="http://schemas.microsoft.com/office/drawing/2014/main" id="{F1FA6C2A-D67B-6046-925F-F06D76B91365}"/>
            </a:ext>
          </a:extLst>
        </xdr:cNvPr>
        <xdr:cNvGrpSpPr/>
      </xdr:nvGrpSpPr>
      <xdr:grpSpPr>
        <a:xfrm>
          <a:off x="4179454" y="19398390"/>
          <a:ext cx="13485557" cy="8036136"/>
          <a:chOff x="0" y="1713735"/>
          <a:chExt cx="10286020" cy="7345989"/>
        </a:xfrm>
      </xdr:grpSpPr>
      <xdr:cxnSp macro="">
        <xdr:nvCxnSpPr>
          <xdr:cNvPr id="3" name="Straight Arrow Connector 2">
            <a:extLst>
              <a:ext uri="{FF2B5EF4-FFF2-40B4-BE49-F238E27FC236}">
                <a16:creationId xmlns:a16="http://schemas.microsoft.com/office/drawing/2014/main" id="{490A446B-68F9-8A49-9732-05AE5F524D1F}"/>
              </a:ext>
            </a:extLst>
          </xdr:cNvPr>
          <xdr:cNvCxnSpPr/>
        </xdr:nvCxnSpPr>
        <xdr:spPr>
          <a:xfrm flipV="1">
            <a:off x="300421" y="3139214"/>
            <a:ext cx="0" cy="4156364"/>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 name="Straight Arrow Connector 3">
            <a:extLst>
              <a:ext uri="{FF2B5EF4-FFF2-40B4-BE49-F238E27FC236}">
                <a16:creationId xmlns:a16="http://schemas.microsoft.com/office/drawing/2014/main" id="{34EC50AF-3218-4343-A681-ED7A49CE038F}"/>
              </a:ext>
            </a:extLst>
          </xdr:cNvPr>
          <xdr:cNvCxnSpPr/>
        </xdr:nvCxnSpPr>
        <xdr:spPr>
          <a:xfrm>
            <a:off x="2204202" y="8313117"/>
            <a:ext cx="8081818"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 name="TextBox 4">
            <a:extLst>
              <a:ext uri="{FF2B5EF4-FFF2-40B4-BE49-F238E27FC236}">
                <a16:creationId xmlns:a16="http://schemas.microsoft.com/office/drawing/2014/main" id="{18CAC4AF-A634-DE47-83DD-18EF6D27C463}"/>
              </a:ext>
            </a:extLst>
          </xdr:cNvPr>
          <xdr:cNvSpPr txBox="1"/>
        </xdr:nvSpPr>
        <xdr:spPr>
          <a:xfrm>
            <a:off x="1823971" y="8380851"/>
            <a:ext cx="8445116" cy="6788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a:t>Tietoaineiston arvioitu potentiaalinen merkitys tunnistetuille käyttäjille</a:t>
            </a:r>
          </a:p>
        </xdr:txBody>
      </xdr:sp>
      <xdr:sp macro="" textlink="">
        <xdr:nvSpPr>
          <xdr:cNvPr id="6" name="TextBox 5">
            <a:extLst>
              <a:ext uri="{FF2B5EF4-FFF2-40B4-BE49-F238E27FC236}">
                <a16:creationId xmlns:a16="http://schemas.microsoft.com/office/drawing/2014/main" id="{545E2F95-59E9-C849-97D1-DA8C1DE0F5BB}"/>
              </a:ext>
            </a:extLst>
          </xdr:cNvPr>
          <xdr:cNvSpPr txBox="1"/>
        </xdr:nvSpPr>
        <xdr:spPr>
          <a:xfrm rot="16200000">
            <a:off x="-3143058" y="4856793"/>
            <a:ext cx="6480849" cy="1947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a:t>Tietoaineiston hyödyntämisen todennäköisyys</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3708401</xdr:colOff>
      <xdr:row>63</xdr:row>
      <xdr:rowOff>152400</xdr:rowOff>
    </xdr:from>
    <xdr:to>
      <xdr:col>9</xdr:col>
      <xdr:colOff>177801</xdr:colOff>
      <xdr:row>78</xdr:row>
      <xdr:rowOff>76200</xdr:rowOff>
    </xdr:to>
    <xdr:grpSp>
      <xdr:nvGrpSpPr>
        <xdr:cNvPr id="7" name="Group 6">
          <a:extLst>
            <a:ext uri="{FF2B5EF4-FFF2-40B4-BE49-F238E27FC236}">
              <a16:creationId xmlns:a16="http://schemas.microsoft.com/office/drawing/2014/main" id="{3E7BBEDA-7A3F-4343-A050-EE2EF2BEACEB}"/>
            </a:ext>
          </a:extLst>
        </xdr:cNvPr>
        <xdr:cNvGrpSpPr/>
      </xdr:nvGrpSpPr>
      <xdr:grpSpPr>
        <a:xfrm>
          <a:off x="4279901" y="33426400"/>
          <a:ext cx="12471400" cy="7048500"/>
          <a:chOff x="0" y="1713735"/>
          <a:chExt cx="10286020" cy="7345989"/>
        </a:xfrm>
      </xdr:grpSpPr>
      <xdr:cxnSp macro="">
        <xdr:nvCxnSpPr>
          <xdr:cNvPr id="8" name="Straight Arrow Connector 7">
            <a:extLst>
              <a:ext uri="{FF2B5EF4-FFF2-40B4-BE49-F238E27FC236}">
                <a16:creationId xmlns:a16="http://schemas.microsoft.com/office/drawing/2014/main" id="{526574BD-440F-7346-B9D2-A72633E91BBA}"/>
              </a:ext>
            </a:extLst>
          </xdr:cNvPr>
          <xdr:cNvCxnSpPr/>
        </xdr:nvCxnSpPr>
        <xdr:spPr>
          <a:xfrm flipV="1">
            <a:off x="300421" y="2812285"/>
            <a:ext cx="0" cy="4408434"/>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9" name="Straight Arrow Connector 8">
            <a:extLst>
              <a:ext uri="{FF2B5EF4-FFF2-40B4-BE49-F238E27FC236}">
                <a16:creationId xmlns:a16="http://schemas.microsoft.com/office/drawing/2014/main" id="{F3654BDB-5104-2D4C-938B-5F1684C47486}"/>
              </a:ext>
            </a:extLst>
          </xdr:cNvPr>
          <xdr:cNvCxnSpPr/>
        </xdr:nvCxnSpPr>
        <xdr:spPr>
          <a:xfrm>
            <a:off x="2204202" y="8313117"/>
            <a:ext cx="8081818"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TextBox 9">
            <a:extLst>
              <a:ext uri="{FF2B5EF4-FFF2-40B4-BE49-F238E27FC236}">
                <a16:creationId xmlns:a16="http://schemas.microsoft.com/office/drawing/2014/main" id="{C1FF918F-5796-FE40-98FA-CFC2DA1B32F7}"/>
              </a:ext>
            </a:extLst>
          </xdr:cNvPr>
          <xdr:cNvSpPr txBox="1"/>
        </xdr:nvSpPr>
        <xdr:spPr>
          <a:xfrm>
            <a:off x="1823971" y="8380851"/>
            <a:ext cx="8445116" cy="6788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a:t>Tietoaineiston sisältämän tiedon potentiaalinen haitta</a:t>
            </a:r>
          </a:p>
        </xdr:txBody>
      </xdr:sp>
      <xdr:sp macro="" textlink="">
        <xdr:nvSpPr>
          <xdr:cNvPr id="11" name="TextBox 10">
            <a:extLst>
              <a:ext uri="{FF2B5EF4-FFF2-40B4-BE49-F238E27FC236}">
                <a16:creationId xmlns:a16="http://schemas.microsoft.com/office/drawing/2014/main" id="{45D2A17D-7FF7-AC4D-9C6C-FCDF1157D87E}"/>
              </a:ext>
            </a:extLst>
          </xdr:cNvPr>
          <xdr:cNvSpPr txBox="1"/>
        </xdr:nvSpPr>
        <xdr:spPr>
          <a:xfrm rot="16200000">
            <a:off x="-3143058" y="4856793"/>
            <a:ext cx="6480849" cy="1947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a:t>Tietoaineistoon liittyvän haitan realisoitumisen todennäköisyys</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68846</xdr:colOff>
      <xdr:row>15</xdr:row>
      <xdr:rowOff>29024</xdr:rowOff>
    </xdr:from>
    <xdr:to>
      <xdr:col>3</xdr:col>
      <xdr:colOff>0</xdr:colOff>
      <xdr:row>17</xdr:row>
      <xdr:rowOff>144075</xdr:rowOff>
    </xdr:to>
    <xdr:sp macro="" textlink="">
      <xdr:nvSpPr>
        <xdr:cNvPr id="17" name="Right Arrow 16">
          <a:extLst>
            <a:ext uri="{FF2B5EF4-FFF2-40B4-BE49-F238E27FC236}">
              <a16:creationId xmlns:a16="http://schemas.microsoft.com/office/drawing/2014/main" id="{00000000-0008-0000-0600-000011000000}"/>
            </a:ext>
          </a:extLst>
        </xdr:cNvPr>
        <xdr:cNvSpPr/>
      </xdr:nvSpPr>
      <xdr:spPr>
        <a:xfrm rot="5400000">
          <a:off x="1373897" y="4819973"/>
          <a:ext cx="457951" cy="782054"/>
        </a:xfrm>
        <a:prstGeom prst="rightArrow">
          <a:avLst/>
        </a:prstGeom>
        <a:gradFill flip="none" rotWithShape="1">
          <a:gsLst>
            <a:gs pos="5000">
              <a:schemeClr val="accent1">
                <a:lumMod val="40000"/>
                <a:lumOff val="60000"/>
                <a:alpha val="0"/>
              </a:schemeClr>
            </a:gs>
            <a:gs pos="82000">
              <a:schemeClr val="accent1">
                <a:lumMod val="75000"/>
              </a:schemeClr>
            </a:gs>
          </a:gsLst>
          <a:lin ang="0" scaled="1"/>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59915</xdr:colOff>
      <xdr:row>18</xdr:row>
      <xdr:rowOff>27948</xdr:rowOff>
    </xdr:from>
    <xdr:to>
      <xdr:col>7</xdr:col>
      <xdr:colOff>50808</xdr:colOff>
      <xdr:row>24</xdr:row>
      <xdr:rowOff>213347</xdr:rowOff>
    </xdr:to>
    <xdr:grpSp>
      <xdr:nvGrpSpPr>
        <xdr:cNvPr id="2" name="Group 1">
          <a:extLst>
            <a:ext uri="{FF2B5EF4-FFF2-40B4-BE49-F238E27FC236}">
              <a16:creationId xmlns:a16="http://schemas.microsoft.com/office/drawing/2014/main" id="{EBC59D7B-31CF-3244-BD69-99C3E9CAC0B0}"/>
            </a:ext>
          </a:extLst>
        </xdr:cNvPr>
        <xdr:cNvGrpSpPr/>
      </xdr:nvGrpSpPr>
      <xdr:grpSpPr>
        <a:xfrm>
          <a:off x="59915" y="5455081"/>
          <a:ext cx="5418026" cy="3487399"/>
          <a:chOff x="10106019" y="5180757"/>
          <a:chExt cx="10098935" cy="2696888"/>
        </a:xfrm>
      </xdr:grpSpPr>
      <xdr:cxnSp macro="">
        <xdr:nvCxnSpPr>
          <xdr:cNvPr id="24" name="Straight Arrow Connector 23">
            <a:extLst>
              <a:ext uri="{FF2B5EF4-FFF2-40B4-BE49-F238E27FC236}">
                <a16:creationId xmlns:a16="http://schemas.microsoft.com/office/drawing/2014/main" id="{7B5A0541-F6F8-E547-BD2F-1B74865BCF29}"/>
              </a:ext>
            </a:extLst>
          </xdr:cNvPr>
          <xdr:cNvCxnSpPr/>
        </xdr:nvCxnSpPr>
        <xdr:spPr>
          <a:xfrm flipV="1">
            <a:off x="10438369" y="5189662"/>
            <a:ext cx="0" cy="2054412"/>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5" name="Straight Arrow Connector 24">
            <a:extLst>
              <a:ext uri="{FF2B5EF4-FFF2-40B4-BE49-F238E27FC236}">
                <a16:creationId xmlns:a16="http://schemas.microsoft.com/office/drawing/2014/main" id="{7B8F0C5A-C2E5-1449-99BB-AF78D5CEE449}"/>
              </a:ext>
            </a:extLst>
          </xdr:cNvPr>
          <xdr:cNvCxnSpPr/>
        </xdr:nvCxnSpPr>
        <xdr:spPr>
          <a:xfrm>
            <a:off x="12099365" y="7727901"/>
            <a:ext cx="8105589"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6" name="TextBox 25">
            <a:extLst>
              <a:ext uri="{FF2B5EF4-FFF2-40B4-BE49-F238E27FC236}">
                <a16:creationId xmlns:a16="http://schemas.microsoft.com/office/drawing/2014/main" id="{B841370C-34C9-5C49-864C-CD1D9732BF95}"/>
              </a:ext>
            </a:extLst>
          </xdr:cNvPr>
          <xdr:cNvSpPr txBox="1"/>
        </xdr:nvSpPr>
        <xdr:spPr>
          <a:xfrm>
            <a:off x="12244738" y="7745004"/>
            <a:ext cx="7689726" cy="1326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800"/>
              <a:t>Tietoaineiston avaamisen arvioitu riski</a:t>
            </a:r>
          </a:p>
        </xdr:txBody>
      </xdr:sp>
      <xdr:sp macro="" textlink="">
        <xdr:nvSpPr>
          <xdr:cNvPr id="27" name="TextBox 26">
            <a:extLst>
              <a:ext uri="{FF2B5EF4-FFF2-40B4-BE49-F238E27FC236}">
                <a16:creationId xmlns:a16="http://schemas.microsoft.com/office/drawing/2014/main" id="{8673F594-DBFD-7D4A-9FF3-2F1695929F65}"/>
              </a:ext>
            </a:extLst>
          </xdr:cNvPr>
          <xdr:cNvSpPr txBox="1"/>
        </xdr:nvSpPr>
        <xdr:spPr>
          <a:xfrm rot="16200000">
            <a:off x="9302786" y="5983990"/>
            <a:ext cx="1935862" cy="3293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800"/>
              <a:t>Tietoaineiston avaamisen arvioitu hyöty</a:t>
            </a:r>
          </a:p>
        </xdr:txBody>
      </xdr:sp>
    </xdr:grpSp>
    <xdr:clientData/>
  </xdr:twoCellAnchor>
  <xdr:twoCellAnchor>
    <xdr:from>
      <xdr:col>5</xdr:col>
      <xdr:colOff>33509</xdr:colOff>
      <xdr:row>15</xdr:row>
      <xdr:rowOff>29024</xdr:rowOff>
    </xdr:from>
    <xdr:to>
      <xdr:col>6</xdr:col>
      <xdr:colOff>1659</xdr:colOff>
      <xdr:row>17</xdr:row>
      <xdr:rowOff>144075</xdr:rowOff>
    </xdr:to>
    <xdr:sp macro="" textlink="">
      <xdr:nvSpPr>
        <xdr:cNvPr id="32" name="Right Arrow 31">
          <a:extLst>
            <a:ext uri="{FF2B5EF4-FFF2-40B4-BE49-F238E27FC236}">
              <a16:creationId xmlns:a16="http://schemas.microsoft.com/office/drawing/2014/main" id="{6FB954C1-8358-5E42-A2C4-06B1706ED1FE}"/>
            </a:ext>
          </a:extLst>
        </xdr:cNvPr>
        <xdr:cNvSpPr/>
      </xdr:nvSpPr>
      <xdr:spPr>
        <a:xfrm rot="5400000">
          <a:off x="3909758" y="4801475"/>
          <a:ext cx="457951" cy="819050"/>
        </a:xfrm>
        <a:prstGeom prst="rightArrow">
          <a:avLst/>
        </a:prstGeom>
        <a:gradFill flip="none" rotWithShape="1">
          <a:gsLst>
            <a:gs pos="5000">
              <a:schemeClr val="accent1">
                <a:lumMod val="40000"/>
                <a:lumOff val="60000"/>
                <a:alpha val="0"/>
              </a:schemeClr>
            </a:gs>
            <a:gs pos="82000">
              <a:schemeClr val="accent1">
                <a:lumMod val="75000"/>
              </a:schemeClr>
            </a:gs>
          </a:gsLst>
          <a:lin ang="0" scaled="1"/>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1.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D5DDF3"/>
  </sheetPr>
  <dimension ref="A1:L245"/>
  <sheetViews>
    <sheetView showGridLines="0" showRowColHeaders="0" tabSelected="1" zoomScaleNormal="100" workbookViewId="0"/>
  </sheetViews>
  <sheetFormatPr baseColWidth="10" defaultColWidth="0" defaultRowHeight="16" zeroHeight="1" x14ac:dyDescent="0.2"/>
  <cols>
    <col min="1" max="1" width="7.5" style="23" customWidth="1"/>
    <col min="2" max="2" width="150" style="18" customWidth="1"/>
    <col min="3" max="3" width="14.6640625" style="18" customWidth="1"/>
    <col min="4" max="4" width="53.1640625" style="18" customWidth="1"/>
    <col min="5" max="7" width="21.1640625" style="18" customWidth="1"/>
    <col min="8" max="11" width="21.33203125" style="18" customWidth="1"/>
    <col min="12" max="12" width="10.83203125" style="18" customWidth="1"/>
    <col min="13" max="16384" width="10.83203125" style="18" hidden="1"/>
  </cols>
  <sheetData>
    <row r="1" spans="1:7" x14ac:dyDescent="0.2"/>
    <row r="2" spans="1:7" ht="17" x14ac:dyDescent="0.2">
      <c r="B2" s="18" t="s">
        <v>306</v>
      </c>
    </row>
    <row r="3" spans="1:7" s="17" customFormat="1" ht="108" customHeight="1" x14ac:dyDescent="0.2">
      <c r="A3" s="22"/>
    </row>
    <row r="4" spans="1:7" s="17" customFormat="1" ht="25" x14ac:dyDescent="0.3">
      <c r="A4" s="22"/>
      <c r="B4" s="67" t="s">
        <v>268</v>
      </c>
    </row>
    <row r="5" spans="1:7" s="17" customFormat="1" x14ac:dyDescent="0.2">
      <c r="A5" s="22"/>
      <c r="B5" s="19"/>
      <c r="C5" s="19"/>
      <c r="D5" s="19"/>
      <c r="E5" s="19"/>
      <c r="F5" s="19"/>
      <c r="G5" s="19"/>
    </row>
    <row r="6" spans="1:7" s="17" customFormat="1" ht="409" customHeight="1" x14ac:dyDescent="0.2">
      <c r="A6" s="22"/>
      <c r="B6" s="20" t="s">
        <v>292</v>
      </c>
      <c r="C6" s="21"/>
      <c r="D6" s="21"/>
      <c r="E6" s="21"/>
      <c r="F6" s="21"/>
      <c r="G6" s="21"/>
    </row>
    <row r="7" spans="1:7" x14ac:dyDescent="0.2"/>
    <row r="8" spans="1:7" x14ac:dyDescent="0.2"/>
    <row r="9" spans="1:7" x14ac:dyDescent="0.2"/>
    <row r="10" spans="1:7" x14ac:dyDescent="0.2"/>
    <row r="11" spans="1:7" x14ac:dyDescent="0.2"/>
    <row r="12" spans="1:7" x14ac:dyDescent="0.2"/>
    <row r="13" spans="1:7" x14ac:dyDescent="0.2"/>
    <row r="14" spans="1:7" x14ac:dyDescent="0.2"/>
    <row r="15" spans="1:7" x14ac:dyDescent="0.2"/>
    <row r="16" spans="1:7"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x14ac:dyDescent="0.2"/>
    <row r="164" x14ac:dyDescent="0.2"/>
    <row r="165" x14ac:dyDescent="0.2"/>
    <row r="166" x14ac:dyDescent="0.2"/>
    <row r="167" x14ac:dyDescent="0.2"/>
    <row r="168" x14ac:dyDescent="0.2"/>
    <row r="169" x14ac:dyDescent="0.2"/>
    <row r="170" x14ac:dyDescent="0.2"/>
    <row r="171" x14ac:dyDescent="0.2"/>
    <row r="172" x14ac:dyDescent="0.2"/>
    <row r="173" x14ac:dyDescent="0.2"/>
    <row r="174" x14ac:dyDescent="0.2"/>
    <row r="175" x14ac:dyDescent="0.2"/>
    <row r="176" x14ac:dyDescent="0.2"/>
    <row r="177" x14ac:dyDescent="0.2"/>
    <row r="178" x14ac:dyDescent="0.2"/>
    <row r="179" x14ac:dyDescent="0.2"/>
    <row r="180" x14ac:dyDescent="0.2"/>
    <row r="181" x14ac:dyDescent="0.2"/>
    <row r="182" x14ac:dyDescent="0.2"/>
    <row r="183" x14ac:dyDescent="0.2"/>
    <row r="184" x14ac:dyDescent="0.2"/>
    <row r="185" x14ac:dyDescent="0.2"/>
    <row r="186" x14ac:dyDescent="0.2"/>
    <row r="187" x14ac:dyDescent="0.2"/>
    <row r="188" x14ac:dyDescent="0.2"/>
    <row r="189" x14ac:dyDescent="0.2"/>
    <row r="190" x14ac:dyDescent="0.2"/>
    <row r="191" x14ac:dyDescent="0.2"/>
    <row r="192" x14ac:dyDescent="0.2"/>
    <row r="193" x14ac:dyDescent="0.2"/>
    <row r="194" x14ac:dyDescent="0.2"/>
    <row r="195" x14ac:dyDescent="0.2"/>
    <row r="196" x14ac:dyDescent="0.2"/>
    <row r="197" x14ac:dyDescent="0.2"/>
    <row r="198" x14ac:dyDescent="0.2"/>
    <row r="199" x14ac:dyDescent="0.2"/>
    <row r="200" x14ac:dyDescent="0.2"/>
    <row r="201" x14ac:dyDescent="0.2"/>
    <row r="202" x14ac:dyDescent="0.2"/>
    <row r="203" x14ac:dyDescent="0.2"/>
    <row r="204" x14ac:dyDescent="0.2"/>
    <row r="205" x14ac:dyDescent="0.2"/>
    <row r="206" x14ac:dyDescent="0.2"/>
    <row r="207" x14ac:dyDescent="0.2"/>
    <row r="208" x14ac:dyDescent="0.2"/>
    <row r="209" spans="1:4" x14ac:dyDescent="0.2"/>
    <row r="210" spans="1:4" x14ac:dyDescent="0.2"/>
    <row r="211" spans="1:4" x14ac:dyDescent="0.2"/>
    <row r="212" spans="1:4" x14ac:dyDescent="0.2"/>
    <row r="213" spans="1:4" x14ac:dyDescent="0.2"/>
    <row r="214" spans="1:4" x14ac:dyDescent="0.2"/>
    <row r="215" spans="1:4" s="25" customFormat="1" ht="16" hidden="1" customHeight="1" x14ac:dyDescent="0.2">
      <c r="A215" s="24"/>
      <c r="B215" s="2"/>
      <c r="D215" s="1"/>
    </row>
    <row r="216" spans="1:4" ht="16" hidden="1" customHeight="1" x14ac:dyDescent="0.2">
      <c r="B216" s="3"/>
      <c r="D216" s="26"/>
    </row>
    <row r="217" spans="1:4" ht="16" hidden="1" customHeight="1" x14ac:dyDescent="0.2">
      <c r="B217" s="3"/>
      <c r="D217" s="26"/>
    </row>
    <row r="218" spans="1:4" ht="16" hidden="1" customHeight="1" x14ac:dyDescent="0.2">
      <c r="B218" s="3"/>
      <c r="D218" s="26"/>
    </row>
    <row r="219" spans="1:4" ht="16" hidden="1" customHeight="1" x14ac:dyDescent="0.2">
      <c r="B219" s="3"/>
      <c r="D219" s="26"/>
    </row>
    <row r="220" spans="1:4" ht="16" hidden="1" customHeight="1" x14ac:dyDescent="0.2">
      <c r="B220" s="3"/>
      <c r="D220" s="26"/>
    </row>
    <row r="221" spans="1:4" ht="16" hidden="1" customHeight="1" x14ac:dyDescent="0.2">
      <c r="B221" s="3"/>
      <c r="D221" s="26"/>
    </row>
    <row r="222" spans="1:4" ht="16" hidden="1" customHeight="1" x14ac:dyDescent="0.2">
      <c r="B222" s="3"/>
      <c r="D222" s="26"/>
    </row>
    <row r="223" spans="1:4" ht="16" hidden="1" customHeight="1" x14ac:dyDescent="0.2">
      <c r="B223" s="3"/>
      <c r="D223" s="26"/>
    </row>
    <row r="224" spans="1:4" ht="16" hidden="1" customHeight="1" x14ac:dyDescent="0.2">
      <c r="B224" s="3"/>
    </row>
    <row r="225" spans="2:2" ht="16" hidden="1" customHeight="1" x14ac:dyDescent="0.2">
      <c r="B225" s="3"/>
    </row>
    <row r="226" spans="2:2" ht="16" hidden="1" customHeight="1" x14ac:dyDescent="0.2">
      <c r="B226" s="3"/>
    </row>
    <row r="227" spans="2:2" ht="16" hidden="1" customHeight="1" x14ac:dyDescent="0.2">
      <c r="B227" s="3"/>
    </row>
    <row r="228" spans="2:2" ht="16" hidden="1" customHeight="1" x14ac:dyDescent="0.2">
      <c r="B228" s="3"/>
    </row>
    <row r="229" spans="2:2" ht="16" hidden="1" customHeight="1" x14ac:dyDescent="0.2">
      <c r="B229" s="3"/>
    </row>
    <row r="230" spans="2:2" ht="16" hidden="1" customHeight="1" x14ac:dyDescent="0.2">
      <c r="B230" s="3"/>
    </row>
    <row r="231" spans="2:2" ht="16" hidden="1" customHeight="1" x14ac:dyDescent="0.2">
      <c r="B231" s="27"/>
    </row>
    <row r="232" spans="2:2" ht="16" hidden="1" customHeight="1" x14ac:dyDescent="0.2">
      <c r="B232" s="27"/>
    </row>
    <row r="233" spans="2:2" ht="16" hidden="1" customHeight="1" x14ac:dyDescent="0.2">
      <c r="B233" s="27"/>
    </row>
    <row r="234" spans="2:2" ht="16" hidden="1" customHeight="1" x14ac:dyDescent="0.2">
      <c r="B234" s="27"/>
    </row>
    <row r="235" spans="2:2" ht="16" hidden="1" customHeight="1" x14ac:dyDescent="0.2">
      <c r="B235" s="27"/>
    </row>
    <row r="236" spans="2:2" ht="16" hidden="1" customHeight="1" x14ac:dyDescent="0.2">
      <c r="B236" s="27"/>
    </row>
    <row r="237" spans="2:2" ht="16" hidden="1" customHeight="1" x14ac:dyDescent="0.2">
      <c r="B237" s="27"/>
    </row>
    <row r="238" spans="2:2" ht="16" hidden="1" customHeight="1" x14ac:dyDescent="0.2">
      <c r="B238" s="27"/>
    </row>
    <row r="239" spans="2:2" ht="16" hidden="1" customHeight="1" x14ac:dyDescent="0.2">
      <c r="B239" s="27"/>
    </row>
    <row r="240" spans="2:2" x14ac:dyDescent="0.2"/>
    <row r="241" x14ac:dyDescent="0.2"/>
    <row r="242" x14ac:dyDescent="0.2"/>
    <row r="243" x14ac:dyDescent="0.2"/>
    <row r="244" x14ac:dyDescent="0.2"/>
    <row r="245" x14ac:dyDescent="0.2"/>
  </sheetData>
  <sheetProtection sheet="1" objects="1" scenarios="1"/>
  <pageMargins left="0.7" right="0.7" top="0.75" bottom="0.75" header="0.3" footer="0.3"/>
  <pageSetup paperSize="9" orientation="portrait" horizontalDpi="0" verticalDpi="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D5DDF3"/>
  </sheetPr>
  <dimension ref="B3:G6"/>
  <sheetViews>
    <sheetView showGridLines="0" showRowColHeaders="0" zoomScaleNormal="100" workbookViewId="0"/>
  </sheetViews>
  <sheetFormatPr baseColWidth="10" defaultColWidth="10.83203125" defaultRowHeight="16" x14ac:dyDescent="0.2"/>
  <cols>
    <col min="1" max="1" width="7.5" style="18" customWidth="1"/>
    <col min="2" max="2" width="110.1640625" style="18" customWidth="1"/>
    <col min="3" max="16384" width="10.83203125" style="18"/>
  </cols>
  <sheetData>
    <row r="3" spans="2:7" ht="25" x14ac:dyDescent="0.3">
      <c r="B3" s="67" t="s">
        <v>134</v>
      </c>
      <c r="C3" s="17"/>
      <c r="D3" s="17"/>
      <c r="E3" s="17"/>
      <c r="F3" s="17"/>
      <c r="G3" s="17"/>
    </row>
    <row r="4" spans="2:7" x14ac:dyDescent="0.2">
      <c r="B4" s="19"/>
      <c r="C4" s="19"/>
      <c r="D4" s="19"/>
      <c r="E4" s="19"/>
      <c r="F4" s="19"/>
      <c r="G4" s="19"/>
    </row>
    <row r="5" spans="2:7" ht="409" customHeight="1" x14ac:dyDescent="0.2">
      <c r="B5" s="196" t="s">
        <v>291</v>
      </c>
      <c r="C5" s="21"/>
      <c r="D5" s="21"/>
      <c r="E5" s="21"/>
      <c r="F5" s="21"/>
      <c r="G5" s="21"/>
    </row>
    <row r="6" spans="2:7" ht="32" customHeight="1" x14ac:dyDescent="0.2">
      <c r="B6" s="196"/>
    </row>
  </sheetData>
  <sheetProtection sheet="1" objects="1" scenarios="1"/>
  <mergeCells count="1">
    <mergeCell ref="B5:B6"/>
  </mergeCells>
  <pageMargins left="0.7" right="0.7" top="0.75" bottom="0.75" header="0.3" footer="0.3"/>
  <pageSetup paperSize="9" orientation="portrait" horizontalDpi="0" verticalDpi="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365ABD"/>
  </sheetPr>
  <dimension ref="A1:G17"/>
  <sheetViews>
    <sheetView showGridLines="0" showRowColHeaders="0" zoomScaleNormal="100" workbookViewId="0">
      <selection activeCell="D5" sqref="D5"/>
    </sheetView>
  </sheetViews>
  <sheetFormatPr baseColWidth="10" defaultColWidth="10.83203125" defaultRowHeight="16" x14ac:dyDescent="0.2"/>
  <cols>
    <col min="1" max="1" width="7.5" style="5" customWidth="1"/>
    <col min="2" max="2" width="44.1640625" style="5" customWidth="1"/>
    <col min="3" max="3" width="5" style="5" customWidth="1"/>
    <col min="4" max="4" width="75.5" style="5" customWidth="1"/>
    <col min="5" max="16384" width="10.83203125" style="5"/>
  </cols>
  <sheetData>
    <row r="1" spans="1:7" ht="35" customHeight="1" x14ac:dyDescent="0.2">
      <c r="A1" s="12"/>
    </row>
    <row r="2" spans="1:7" ht="21" customHeight="1" x14ac:dyDescent="0.3">
      <c r="A2" s="12"/>
      <c r="B2" s="68" t="s">
        <v>76</v>
      </c>
    </row>
    <row r="3" spans="1:7" ht="36" customHeight="1" x14ac:dyDescent="0.3">
      <c r="A3" s="12"/>
      <c r="B3" s="6"/>
    </row>
    <row r="4" spans="1:7" ht="36" customHeight="1" x14ac:dyDescent="0.2">
      <c r="A4" s="12"/>
      <c r="B4" s="197" t="s">
        <v>160</v>
      </c>
      <c r="C4" s="197"/>
      <c r="D4" s="197"/>
      <c r="E4" s="13"/>
      <c r="F4" s="13"/>
      <c r="G4" s="13"/>
    </row>
    <row r="5" spans="1:7" s="8" customFormat="1" ht="33" customHeight="1" x14ac:dyDescent="0.2">
      <c r="A5" s="36" t="s">
        <v>79</v>
      </c>
      <c r="B5" s="35" t="s">
        <v>165</v>
      </c>
      <c r="D5" s="240"/>
    </row>
    <row r="6" spans="1:7" s="8" customFormat="1" ht="33" customHeight="1" x14ac:dyDescent="0.2">
      <c r="A6" s="36"/>
      <c r="B6" s="35"/>
    </row>
    <row r="7" spans="1:7" s="8" customFormat="1" ht="33" customHeight="1" x14ac:dyDescent="0.2">
      <c r="A7" s="36" t="s">
        <v>78</v>
      </c>
      <c r="B7" s="35" t="s">
        <v>164</v>
      </c>
      <c r="D7" s="240"/>
    </row>
    <row r="8" spans="1:7" s="8" customFormat="1" ht="33" customHeight="1" x14ac:dyDescent="0.2">
      <c r="A8" s="36"/>
      <c r="B8" s="35"/>
      <c r="D8" s="117"/>
    </row>
    <row r="9" spans="1:7" s="8" customFormat="1" ht="88" customHeight="1" x14ac:dyDescent="0.2">
      <c r="A9" s="36" t="s">
        <v>77</v>
      </c>
      <c r="B9" s="35" t="s">
        <v>163</v>
      </c>
      <c r="D9" s="240"/>
    </row>
    <row r="10" spans="1:7" s="8" customFormat="1" ht="33" customHeight="1" x14ac:dyDescent="0.2">
      <c r="A10" s="36"/>
      <c r="B10" s="35"/>
      <c r="D10" s="117"/>
    </row>
    <row r="11" spans="1:7" s="8" customFormat="1" ht="33" customHeight="1" x14ac:dyDescent="0.2">
      <c r="A11" s="36" t="s">
        <v>80</v>
      </c>
      <c r="B11" s="35" t="s">
        <v>161</v>
      </c>
      <c r="D11" s="240"/>
    </row>
    <row r="12" spans="1:7" s="8" customFormat="1" ht="33" customHeight="1" x14ac:dyDescent="0.2">
      <c r="A12" s="36"/>
      <c r="B12" s="35"/>
    </row>
    <row r="13" spans="1:7" s="8" customFormat="1" ht="33" customHeight="1" x14ac:dyDescent="0.2">
      <c r="A13" s="36" t="s">
        <v>81</v>
      </c>
      <c r="B13" s="35" t="s">
        <v>162</v>
      </c>
      <c r="D13" s="116"/>
    </row>
    <row r="14" spans="1:7" s="8" customFormat="1" ht="33" customHeight="1" x14ac:dyDescent="0.2">
      <c r="A14" s="36"/>
      <c r="B14" s="35"/>
    </row>
    <row r="15" spans="1:7" s="8" customFormat="1" ht="33" customHeight="1" x14ac:dyDescent="0.2">
      <c r="A15" s="36" t="s">
        <v>100</v>
      </c>
      <c r="B15" s="35" t="s">
        <v>289</v>
      </c>
      <c r="D15" s="240"/>
    </row>
    <row r="16" spans="1:7" x14ac:dyDescent="0.2">
      <c r="A16" s="12"/>
    </row>
    <row r="17" spans="1:1" x14ac:dyDescent="0.2">
      <c r="A17" s="12"/>
    </row>
  </sheetData>
  <sheetProtection sheet="1" objects="1" scenarios="1"/>
  <mergeCells count="1">
    <mergeCell ref="B4:D4"/>
  </mergeCells>
  <pageMargins left="0.7" right="0.7" top="0.75" bottom="0.75" header="0.3" footer="0.3"/>
  <pageSetup paperSize="9" orientation="landscape" horizontalDpi="0" verticalDpi="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479A36"/>
  </sheetPr>
  <dimension ref="A1:Q62"/>
  <sheetViews>
    <sheetView showGridLines="0" showRowColHeaders="0" zoomScaleNormal="85" workbookViewId="0">
      <selection activeCell="E5" sqref="E5"/>
    </sheetView>
  </sheetViews>
  <sheetFormatPr baseColWidth="10" defaultColWidth="10.83203125" defaultRowHeight="16" x14ac:dyDescent="0.2"/>
  <cols>
    <col min="1" max="1" width="7.5" style="124" customWidth="1"/>
    <col min="2" max="2" width="50" style="125" customWidth="1"/>
    <col min="3" max="3" width="5" style="125" customWidth="1"/>
    <col min="4" max="4" width="28.6640625" style="125" customWidth="1"/>
    <col min="5" max="5" width="28.6640625" style="126" customWidth="1"/>
    <col min="6" max="9" width="27.6640625" style="126" customWidth="1"/>
    <col min="10" max="10" width="27.6640625" style="125" customWidth="1"/>
    <col min="11" max="15" width="19.33203125" style="125" customWidth="1"/>
    <col min="16" max="16" width="17.1640625" style="125" customWidth="1"/>
    <col min="17" max="16384" width="10.83203125" style="125"/>
  </cols>
  <sheetData>
    <row r="1" spans="1:10" ht="35" customHeight="1" x14ac:dyDescent="0.2"/>
    <row r="2" spans="1:10" ht="24" x14ac:dyDescent="0.3">
      <c r="A2" s="127"/>
      <c r="B2" s="128" t="s">
        <v>124</v>
      </c>
    </row>
    <row r="3" spans="1:10" ht="25" customHeight="1" x14ac:dyDescent="0.3">
      <c r="A3" s="127"/>
      <c r="B3" s="129"/>
    </row>
    <row r="4" spans="1:10" ht="144" customHeight="1" x14ac:dyDescent="0.2">
      <c r="A4" s="127"/>
      <c r="B4" s="200" t="s">
        <v>166</v>
      </c>
      <c r="C4" s="200"/>
      <c r="D4" s="200"/>
      <c r="E4" s="200"/>
      <c r="F4" s="130"/>
      <c r="G4" s="131"/>
      <c r="H4" s="131"/>
      <c r="I4" s="131"/>
      <c r="J4" s="130"/>
    </row>
    <row r="5" spans="1:10" ht="23" customHeight="1" x14ac:dyDescent="0.2">
      <c r="A5" s="127" t="s">
        <v>82</v>
      </c>
      <c r="B5" s="199" t="s">
        <v>294</v>
      </c>
      <c r="C5" s="131"/>
      <c r="D5" s="132" t="s">
        <v>63</v>
      </c>
      <c r="E5" s="162" t="s">
        <v>123</v>
      </c>
      <c r="F5" s="201"/>
      <c r="G5" s="201"/>
      <c r="H5" s="201"/>
      <c r="I5" s="125"/>
      <c r="J5" s="133"/>
    </row>
    <row r="6" spans="1:10" ht="34" x14ac:dyDescent="0.2">
      <c r="A6" s="127"/>
      <c r="B6" s="199"/>
      <c r="C6" s="131"/>
      <c r="D6" s="132" t="s">
        <v>64</v>
      </c>
      <c r="E6" s="162" t="s">
        <v>123</v>
      </c>
      <c r="F6" s="201"/>
      <c r="G6" s="201"/>
      <c r="H6" s="201"/>
      <c r="I6" s="125"/>
      <c r="J6" s="133"/>
    </row>
    <row r="7" spans="1:10" ht="23" customHeight="1" x14ac:dyDescent="0.2">
      <c r="A7" s="127"/>
      <c r="B7" s="199"/>
      <c r="C7" s="131"/>
      <c r="D7" s="132" t="s">
        <v>65</v>
      </c>
      <c r="E7" s="162" t="s">
        <v>123</v>
      </c>
      <c r="F7" s="201"/>
      <c r="G7" s="201"/>
      <c r="H7" s="201"/>
      <c r="I7" s="125"/>
      <c r="J7" s="133"/>
    </row>
    <row r="8" spans="1:10" ht="23" customHeight="1" x14ac:dyDescent="0.2">
      <c r="A8" s="127"/>
      <c r="B8" s="199"/>
      <c r="C8" s="131"/>
      <c r="D8" s="132" t="s">
        <v>66</v>
      </c>
      <c r="E8" s="162" t="s">
        <v>123</v>
      </c>
      <c r="F8" s="201"/>
      <c r="G8" s="201"/>
      <c r="H8" s="201"/>
      <c r="I8" s="125"/>
      <c r="J8" s="133"/>
    </row>
    <row r="9" spans="1:10" ht="23" customHeight="1" x14ac:dyDescent="0.2">
      <c r="A9" s="127"/>
      <c r="B9" s="199"/>
      <c r="C9" s="131"/>
      <c r="D9" s="132" t="s">
        <v>67</v>
      </c>
      <c r="E9" s="162" t="s">
        <v>123</v>
      </c>
      <c r="F9" s="201"/>
      <c r="G9" s="201"/>
      <c r="H9" s="201"/>
      <c r="I9" s="125"/>
      <c r="J9" s="133"/>
    </row>
    <row r="10" spans="1:10" ht="23" customHeight="1" x14ac:dyDescent="0.2">
      <c r="A10" s="127"/>
      <c r="B10" s="199"/>
      <c r="C10" s="131"/>
      <c r="D10" s="132" t="s">
        <v>68</v>
      </c>
      <c r="E10" s="162" t="s">
        <v>123</v>
      </c>
      <c r="F10" s="201"/>
      <c r="G10" s="201"/>
      <c r="H10" s="201"/>
      <c r="I10" s="125"/>
      <c r="J10" s="133"/>
    </row>
    <row r="11" spans="1:10" ht="34" x14ac:dyDescent="0.2">
      <c r="A11" s="127"/>
      <c r="B11" s="199"/>
      <c r="C11" s="131"/>
      <c r="D11" s="132" t="s">
        <v>69</v>
      </c>
      <c r="E11" s="162" t="s">
        <v>123</v>
      </c>
      <c r="F11" s="201"/>
      <c r="G11" s="201"/>
      <c r="H11" s="201"/>
      <c r="I11" s="125"/>
      <c r="J11" s="133"/>
    </row>
    <row r="12" spans="1:10" ht="23" customHeight="1" x14ac:dyDescent="0.2">
      <c r="A12" s="127"/>
      <c r="B12" s="199"/>
      <c r="C12" s="131"/>
      <c r="D12" s="132" t="s">
        <v>70</v>
      </c>
      <c r="E12" s="162" t="s">
        <v>123</v>
      </c>
      <c r="F12" s="201"/>
      <c r="G12" s="201"/>
      <c r="H12" s="201"/>
      <c r="I12" s="125"/>
      <c r="J12" s="133"/>
    </row>
    <row r="13" spans="1:10" ht="34" x14ac:dyDescent="0.2">
      <c r="A13" s="127"/>
      <c r="B13" s="199"/>
      <c r="C13" s="131"/>
      <c r="D13" s="132" t="s">
        <v>71</v>
      </c>
      <c r="E13" s="162" t="s">
        <v>123</v>
      </c>
      <c r="F13" s="201"/>
      <c r="G13" s="201"/>
      <c r="H13" s="201"/>
      <c r="I13" s="125"/>
      <c r="J13" s="133"/>
    </row>
    <row r="14" spans="1:10" ht="32" customHeight="1" x14ac:dyDescent="0.2">
      <c r="A14" s="127"/>
      <c r="B14" s="199"/>
      <c r="C14" s="131"/>
      <c r="D14" s="132" t="s">
        <v>72</v>
      </c>
      <c r="E14" s="163" t="s">
        <v>123</v>
      </c>
      <c r="F14" s="201"/>
      <c r="G14" s="201"/>
      <c r="H14" s="201"/>
      <c r="I14" s="125"/>
      <c r="J14" s="133"/>
    </row>
    <row r="15" spans="1:10" ht="23" customHeight="1" x14ac:dyDescent="0.2">
      <c r="A15" s="127"/>
      <c r="B15" s="134"/>
      <c r="D15" s="135"/>
      <c r="E15" s="125"/>
      <c r="I15" s="125"/>
    </row>
    <row r="16" spans="1:10" ht="23" customHeight="1" x14ac:dyDescent="0.2">
      <c r="A16" s="127" t="s">
        <v>83</v>
      </c>
      <c r="B16" s="199" t="s">
        <v>295</v>
      </c>
      <c r="C16" s="136"/>
      <c r="D16" s="132" t="s">
        <v>48</v>
      </c>
      <c r="E16" s="165" t="s">
        <v>123</v>
      </c>
      <c r="F16" s="136"/>
      <c r="H16" s="136"/>
      <c r="I16" s="137"/>
    </row>
    <row r="17" spans="1:9" ht="23" customHeight="1" x14ac:dyDescent="0.2">
      <c r="A17" s="127"/>
      <c r="B17" s="199"/>
      <c r="C17" s="136"/>
      <c r="D17" s="132" t="s">
        <v>49</v>
      </c>
      <c r="E17" s="119" t="s">
        <v>123</v>
      </c>
      <c r="F17" s="136"/>
      <c r="H17" s="136"/>
      <c r="I17" s="137"/>
    </row>
    <row r="18" spans="1:9" ht="23" customHeight="1" x14ac:dyDescent="0.2">
      <c r="A18" s="127"/>
      <c r="B18" s="199"/>
      <c r="C18" s="136"/>
      <c r="D18" s="132" t="s">
        <v>50</v>
      </c>
      <c r="E18" s="119" t="s">
        <v>123</v>
      </c>
      <c r="F18" s="136"/>
      <c r="H18" s="136"/>
      <c r="I18" s="137"/>
    </row>
    <row r="19" spans="1:9" ht="34" x14ac:dyDescent="0.2">
      <c r="A19" s="127"/>
      <c r="B19" s="199"/>
      <c r="C19" s="136"/>
      <c r="D19" s="132" t="s">
        <v>59</v>
      </c>
      <c r="E19" s="119" t="s">
        <v>123</v>
      </c>
      <c r="F19" s="136"/>
      <c r="H19" s="136"/>
      <c r="I19" s="137"/>
    </row>
    <row r="20" spans="1:9" ht="23" customHeight="1" x14ac:dyDescent="0.2">
      <c r="A20" s="127"/>
      <c r="B20" s="199"/>
      <c r="C20" s="136"/>
      <c r="D20" s="132" t="s">
        <v>51</v>
      </c>
      <c r="E20" s="119" t="s">
        <v>123</v>
      </c>
      <c r="F20" s="136"/>
      <c r="H20" s="136"/>
      <c r="I20" s="137"/>
    </row>
    <row r="21" spans="1:9" ht="23" customHeight="1" x14ac:dyDescent="0.2">
      <c r="A21" s="127"/>
      <c r="B21" s="199"/>
      <c r="C21" s="136"/>
      <c r="D21" s="132" t="s">
        <v>52</v>
      </c>
      <c r="E21" s="119" t="s">
        <v>123</v>
      </c>
      <c r="F21" s="136"/>
      <c r="H21" s="136"/>
      <c r="I21" s="137"/>
    </row>
    <row r="22" spans="1:9" ht="23" customHeight="1" x14ac:dyDescent="0.2">
      <c r="A22" s="127"/>
      <c r="B22" s="166"/>
      <c r="C22" s="136"/>
      <c r="D22" s="135"/>
      <c r="E22" s="125"/>
      <c r="F22" s="136"/>
      <c r="G22" s="136"/>
      <c r="H22" s="136"/>
      <c r="I22" s="137"/>
    </row>
    <row r="23" spans="1:9" ht="23" customHeight="1" x14ac:dyDescent="0.2">
      <c r="A23" s="127" t="s">
        <v>84</v>
      </c>
      <c r="B23" s="199" t="s">
        <v>296</v>
      </c>
      <c r="C23" s="138"/>
      <c r="D23" s="135"/>
      <c r="E23" s="202" t="s">
        <v>123</v>
      </c>
      <c r="F23" s="139"/>
      <c r="I23" s="125"/>
    </row>
    <row r="24" spans="1:9" ht="23" customHeight="1" x14ac:dyDescent="0.2">
      <c r="A24" s="127"/>
      <c r="B24" s="199"/>
      <c r="C24" s="138"/>
      <c r="D24" s="135"/>
      <c r="E24" s="203"/>
      <c r="F24" s="139"/>
      <c r="I24" s="125"/>
    </row>
    <row r="25" spans="1:9" ht="23" customHeight="1" x14ac:dyDescent="0.2">
      <c r="A25" s="127"/>
      <c r="B25" s="199"/>
      <c r="C25" s="138"/>
      <c r="D25" s="135"/>
      <c r="E25" s="125"/>
      <c r="F25" s="139"/>
      <c r="I25" s="125"/>
    </row>
    <row r="26" spans="1:9" ht="23" customHeight="1" x14ac:dyDescent="0.2">
      <c r="A26" s="127"/>
      <c r="B26" s="134"/>
      <c r="D26" s="135"/>
      <c r="E26" s="125"/>
      <c r="I26" s="125"/>
    </row>
    <row r="27" spans="1:9" ht="23" customHeight="1" x14ac:dyDescent="0.2">
      <c r="A27" s="127" t="s">
        <v>85</v>
      </c>
      <c r="B27" s="199" t="s">
        <v>297</v>
      </c>
      <c r="D27" s="132" t="s">
        <v>4</v>
      </c>
      <c r="E27" s="118" t="s">
        <v>123</v>
      </c>
      <c r="I27" s="125"/>
    </row>
    <row r="28" spans="1:9" ht="34" customHeight="1" x14ac:dyDescent="0.2">
      <c r="A28" s="127"/>
      <c r="B28" s="199"/>
      <c r="D28" s="132" t="s">
        <v>3</v>
      </c>
      <c r="E28" s="118" t="s">
        <v>123</v>
      </c>
      <c r="I28" s="125"/>
    </row>
    <row r="29" spans="1:9" ht="23" customHeight="1" x14ac:dyDescent="0.2">
      <c r="A29" s="127"/>
      <c r="B29" s="199"/>
      <c r="D29" s="132" t="s">
        <v>1</v>
      </c>
      <c r="E29" s="118" t="s">
        <v>123</v>
      </c>
      <c r="I29" s="125"/>
    </row>
    <row r="30" spans="1:9" ht="23" customHeight="1" x14ac:dyDescent="0.2">
      <c r="A30" s="127"/>
      <c r="B30" s="199"/>
      <c r="D30" s="132" t="s">
        <v>2</v>
      </c>
      <c r="E30" s="118" t="s">
        <v>123</v>
      </c>
      <c r="I30" s="125"/>
    </row>
    <row r="31" spans="1:9" ht="23" customHeight="1" x14ac:dyDescent="0.2">
      <c r="A31" s="127"/>
      <c r="B31" s="199"/>
      <c r="D31" s="132" t="s">
        <v>61</v>
      </c>
      <c r="E31" s="118" t="s">
        <v>123</v>
      </c>
      <c r="I31" s="125"/>
    </row>
    <row r="32" spans="1:9" ht="23" customHeight="1" x14ac:dyDescent="0.2">
      <c r="A32" s="127"/>
      <c r="B32" s="199"/>
      <c r="D32" s="132" t="s">
        <v>0</v>
      </c>
      <c r="E32" s="118" t="s">
        <v>123</v>
      </c>
      <c r="I32" s="125"/>
    </row>
    <row r="33" spans="1:13" ht="23" customHeight="1" x14ac:dyDescent="0.2">
      <c r="A33" s="127"/>
      <c r="B33" s="199"/>
      <c r="D33" s="132" t="s">
        <v>62</v>
      </c>
      <c r="E33" s="118" t="s">
        <v>123</v>
      </c>
      <c r="I33" s="125"/>
    </row>
    <row r="34" spans="1:13" ht="23" customHeight="1" x14ac:dyDescent="0.2">
      <c r="A34" s="127"/>
      <c r="B34" s="199"/>
      <c r="D34" s="132" t="s">
        <v>5</v>
      </c>
      <c r="E34" s="118"/>
      <c r="I34" s="125"/>
    </row>
    <row r="35" spans="1:13" ht="23" customHeight="1" x14ac:dyDescent="0.2">
      <c r="A35" s="127"/>
      <c r="B35" s="134"/>
      <c r="D35" s="135"/>
      <c r="E35" s="125"/>
      <c r="I35" s="125"/>
    </row>
    <row r="36" spans="1:13" ht="23" customHeight="1" x14ac:dyDescent="0.2">
      <c r="A36" s="127" t="s">
        <v>86</v>
      </c>
      <c r="B36" s="199" t="s">
        <v>298</v>
      </c>
      <c r="C36" s="137"/>
      <c r="D36" s="135"/>
      <c r="E36" s="119" t="s">
        <v>123</v>
      </c>
      <c r="F36" s="136"/>
      <c r="I36" s="125"/>
    </row>
    <row r="37" spans="1:13" ht="23" customHeight="1" x14ac:dyDescent="0.2">
      <c r="A37" s="127"/>
      <c r="B37" s="199"/>
      <c r="C37" s="137"/>
      <c r="D37" s="135"/>
      <c r="E37" s="140"/>
      <c r="F37" s="136"/>
      <c r="I37" s="125"/>
    </row>
    <row r="38" spans="1:13" ht="23" customHeight="1" x14ac:dyDescent="0.2">
      <c r="A38" s="127"/>
      <c r="B38" s="199"/>
      <c r="C38" s="137"/>
      <c r="D38" s="135"/>
      <c r="E38" s="140"/>
      <c r="F38" s="136"/>
      <c r="I38" s="125"/>
    </row>
    <row r="39" spans="1:13" ht="23" customHeight="1" x14ac:dyDescent="0.2">
      <c r="A39" s="127"/>
      <c r="B39" s="134"/>
      <c r="D39" s="135"/>
      <c r="E39" s="125"/>
      <c r="I39" s="125"/>
    </row>
    <row r="40" spans="1:13" ht="85" customHeight="1" x14ac:dyDescent="0.2">
      <c r="A40" s="127" t="s">
        <v>87</v>
      </c>
      <c r="B40" s="141" t="s">
        <v>299</v>
      </c>
      <c r="C40" s="142"/>
      <c r="D40" s="132"/>
      <c r="E40" s="241"/>
      <c r="F40" s="242"/>
      <c r="G40" s="243"/>
      <c r="I40" s="125"/>
    </row>
    <row r="41" spans="1:13" ht="23" customHeight="1" x14ac:dyDescent="0.2">
      <c r="A41" s="127"/>
      <c r="B41" s="141"/>
      <c r="C41" s="142"/>
      <c r="D41" s="132"/>
      <c r="E41" s="143"/>
      <c r="F41" s="143"/>
      <c r="G41" s="143"/>
      <c r="I41" s="125"/>
    </row>
    <row r="42" spans="1:13" ht="23" customHeight="1" x14ac:dyDescent="0.2">
      <c r="A42" s="127"/>
      <c r="B42" s="166"/>
      <c r="C42" s="144"/>
      <c r="D42" s="145"/>
      <c r="E42" s="125"/>
      <c r="F42" s="146"/>
      <c r="I42" s="125"/>
    </row>
    <row r="43" spans="1:13" ht="23" customHeight="1" x14ac:dyDescent="0.3">
      <c r="A43" s="127" t="s">
        <v>88</v>
      </c>
      <c r="B43" s="199" t="s">
        <v>300</v>
      </c>
      <c r="C43" s="141"/>
      <c r="D43" s="147" t="s">
        <v>8</v>
      </c>
      <c r="E43" s="120" t="s">
        <v>123</v>
      </c>
      <c r="F43" s="206"/>
      <c r="G43" s="206"/>
      <c r="I43" s="148"/>
      <c r="J43" s="148"/>
      <c r="K43" s="148"/>
      <c r="L43" s="148"/>
      <c r="M43" s="148"/>
    </row>
    <row r="44" spans="1:13" ht="23" customHeight="1" x14ac:dyDescent="0.2">
      <c r="A44" s="127"/>
      <c r="B44" s="199"/>
      <c r="C44" s="141"/>
      <c r="D44" s="145" t="s">
        <v>13</v>
      </c>
      <c r="E44" s="125"/>
      <c r="F44" s="207"/>
      <c r="G44" s="207"/>
      <c r="I44" s="125"/>
    </row>
    <row r="45" spans="1:13" ht="23" customHeight="1" x14ac:dyDescent="0.2">
      <c r="A45" s="127"/>
      <c r="B45" s="199"/>
      <c r="C45" s="141"/>
      <c r="D45" s="145" t="s">
        <v>119</v>
      </c>
      <c r="E45" s="125"/>
      <c r="F45" s="207"/>
      <c r="G45" s="207"/>
      <c r="I45" s="125"/>
    </row>
    <row r="46" spans="1:13" ht="23" customHeight="1" x14ac:dyDescent="0.2">
      <c r="A46" s="127"/>
      <c r="B46" s="199"/>
      <c r="C46" s="141"/>
      <c r="D46" s="145" t="s">
        <v>9</v>
      </c>
      <c r="E46" s="125"/>
      <c r="F46" s="207"/>
      <c r="G46" s="207"/>
      <c r="I46" s="125"/>
    </row>
    <row r="47" spans="1:13" ht="23" customHeight="1" x14ac:dyDescent="0.2">
      <c r="A47" s="127"/>
      <c r="B47" s="199"/>
      <c r="C47" s="141"/>
      <c r="D47" s="145" t="s">
        <v>35</v>
      </c>
      <c r="E47" s="125"/>
      <c r="F47" s="207"/>
      <c r="G47" s="207"/>
      <c r="I47" s="125"/>
    </row>
    <row r="48" spans="1:13" ht="23" customHeight="1" x14ac:dyDescent="0.2">
      <c r="A48" s="127"/>
      <c r="B48" s="166"/>
      <c r="C48" s="144"/>
      <c r="D48" s="145"/>
      <c r="E48" s="125"/>
      <c r="F48" s="146"/>
      <c r="I48" s="125"/>
    </row>
    <row r="49" spans="1:17" ht="23" customHeight="1" x14ac:dyDescent="0.2">
      <c r="A49" s="127" t="s">
        <v>89</v>
      </c>
      <c r="B49" s="199" t="s">
        <v>301</v>
      </c>
      <c r="C49" s="144"/>
      <c r="D49" s="147" t="s">
        <v>133</v>
      </c>
      <c r="E49" s="120" t="s">
        <v>123</v>
      </c>
      <c r="F49" s="204"/>
      <c r="G49" s="204"/>
      <c r="I49" s="125"/>
    </row>
    <row r="50" spans="1:17" ht="23" customHeight="1" x14ac:dyDescent="0.2">
      <c r="A50" s="127"/>
      <c r="B50" s="199"/>
      <c r="C50" s="138"/>
      <c r="D50" s="135" t="s">
        <v>132</v>
      </c>
      <c r="E50" s="125"/>
      <c r="F50" s="205"/>
      <c r="G50" s="205"/>
      <c r="I50" s="125"/>
    </row>
    <row r="51" spans="1:17" ht="23" customHeight="1" x14ac:dyDescent="0.2">
      <c r="A51" s="127"/>
      <c r="B51" s="199"/>
      <c r="C51" s="138"/>
      <c r="D51" s="135" t="s">
        <v>118</v>
      </c>
      <c r="E51" s="125"/>
      <c r="F51" s="205"/>
      <c r="G51" s="205"/>
      <c r="I51" s="125"/>
    </row>
    <row r="52" spans="1:17" ht="23" customHeight="1" x14ac:dyDescent="0.2">
      <c r="A52" s="127"/>
      <c r="B52" s="199"/>
      <c r="C52" s="138"/>
      <c r="D52" s="135" t="s">
        <v>11</v>
      </c>
      <c r="E52" s="125"/>
      <c r="F52" s="205"/>
      <c r="G52" s="205"/>
      <c r="I52" s="125"/>
    </row>
    <row r="53" spans="1:17" ht="23" customHeight="1" x14ac:dyDescent="0.2">
      <c r="A53" s="127"/>
      <c r="B53" s="199"/>
      <c r="C53" s="138"/>
      <c r="D53" s="135" t="s">
        <v>12</v>
      </c>
      <c r="E53" s="125"/>
      <c r="F53" s="205"/>
      <c r="G53" s="205"/>
      <c r="I53" s="125"/>
    </row>
    <row r="54" spans="1:17" ht="23" customHeight="1" x14ac:dyDescent="0.2">
      <c r="A54" s="127"/>
      <c r="B54" s="141"/>
      <c r="C54" s="138"/>
      <c r="D54" s="149"/>
      <c r="E54" s="125"/>
      <c r="F54" s="139"/>
      <c r="I54" s="125"/>
    </row>
    <row r="55" spans="1:17" ht="23" customHeight="1" x14ac:dyDescent="0.2">
      <c r="A55" s="127" t="s">
        <v>199</v>
      </c>
      <c r="B55" s="198" t="s">
        <v>302</v>
      </c>
      <c r="D55" s="126"/>
      <c r="E55" s="150" t="str">
        <f>IFERROR(INDEX(E57:I61,MATCH(E49,D57:D61,0),MATCH(E43,E62:I62,0)),"")</f>
        <v/>
      </c>
      <c r="I55" s="125"/>
    </row>
    <row r="56" spans="1:17" ht="79" customHeight="1" x14ac:dyDescent="0.2">
      <c r="B56" s="198"/>
      <c r="D56" s="151"/>
      <c r="E56" s="152"/>
      <c r="F56" s="153"/>
      <c r="G56" s="153"/>
      <c r="J56" s="154"/>
      <c r="K56" s="154"/>
    </row>
    <row r="57" spans="1:17" ht="79" customHeight="1" x14ac:dyDescent="0.2">
      <c r="D57" s="155" t="str">
        <f>Muuttujat!G7</f>
        <v>Erittäin suuri todennäköisyys</v>
      </c>
      <c r="E57" s="156" t="s">
        <v>36</v>
      </c>
      <c r="F57" s="157" t="s">
        <v>120</v>
      </c>
      <c r="G57" s="158" t="s">
        <v>38</v>
      </c>
      <c r="H57" s="159" t="s">
        <v>39</v>
      </c>
      <c r="I57" s="159" t="s">
        <v>39</v>
      </c>
      <c r="J57" s="154"/>
      <c r="K57" s="154"/>
      <c r="L57" s="154"/>
      <c r="M57" s="154"/>
      <c r="N57" s="154"/>
      <c r="O57" s="154"/>
      <c r="P57" s="154"/>
      <c r="Q57" s="154"/>
    </row>
    <row r="58" spans="1:17" ht="79" customHeight="1" x14ac:dyDescent="0.2">
      <c r="D58" s="155" t="str">
        <f>Muuttujat!G6</f>
        <v>Suuri todennäköisyys</v>
      </c>
      <c r="E58" s="156" t="s">
        <v>36</v>
      </c>
      <c r="F58" s="157" t="s">
        <v>120</v>
      </c>
      <c r="G58" s="157" t="s">
        <v>120</v>
      </c>
      <c r="H58" s="158" t="s">
        <v>38</v>
      </c>
      <c r="I58" s="159" t="s">
        <v>39</v>
      </c>
      <c r="J58" s="154"/>
      <c r="K58" s="154"/>
      <c r="L58" s="154"/>
      <c r="M58" s="154"/>
      <c r="N58" s="154"/>
      <c r="O58" s="154"/>
      <c r="P58" s="154"/>
      <c r="Q58" s="154"/>
    </row>
    <row r="59" spans="1:17" ht="79" customHeight="1" x14ac:dyDescent="0.2">
      <c r="D59" s="155" t="str">
        <f>Muuttujat!G5</f>
        <v>Kohtalainen todennäköisyys</v>
      </c>
      <c r="E59" s="156" t="s">
        <v>36</v>
      </c>
      <c r="F59" s="156" t="s">
        <v>36</v>
      </c>
      <c r="G59" s="157" t="s">
        <v>120</v>
      </c>
      <c r="H59" s="157" t="s">
        <v>120</v>
      </c>
      <c r="I59" s="158" t="s">
        <v>38</v>
      </c>
      <c r="J59" s="154"/>
      <c r="K59" s="154"/>
      <c r="L59" s="154"/>
      <c r="M59" s="154"/>
      <c r="N59" s="154"/>
      <c r="O59" s="154"/>
      <c r="P59" s="154"/>
      <c r="Q59" s="154"/>
    </row>
    <row r="60" spans="1:17" ht="79" customHeight="1" x14ac:dyDescent="0.2">
      <c r="D60" s="155" t="str">
        <f>Muuttujat!G4</f>
        <v>Pieni todennäköisyys</v>
      </c>
      <c r="E60" s="160" t="s">
        <v>37</v>
      </c>
      <c r="F60" s="156" t="s">
        <v>36</v>
      </c>
      <c r="G60" s="156" t="s">
        <v>36</v>
      </c>
      <c r="H60" s="157" t="s">
        <v>120</v>
      </c>
      <c r="I60" s="157" t="s">
        <v>120</v>
      </c>
      <c r="J60" s="154"/>
      <c r="K60" s="154"/>
      <c r="L60" s="154"/>
      <c r="M60" s="154"/>
      <c r="N60" s="154"/>
      <c r="O60" s="154"/>
      <c r="P60" s="154"/>
      <c r="Q60" s="154"/>
    </row>
    <row r="61" spans="1:17" ht="79" customHeight="1" x14ac:dyDescent="0.2">
      <c r="D61" s="155" t="str">
        <f>Muuttujat!G3</f>
        <v>Erittäin pieni todennäköisyys</v>
      </c>
      <c r="E61" s="160" t="s">
        <v>37</v>
      </c>
      <c r="F61" s="160" t="s">
        <v>37</v>
      </c>
      <c r="G61" s="156" t="s">
        <v>36</v>
      </c>
      <c r="H61" s="156" t="s">
        <v>36</v>
      </c>
      <c r="I61" s="156" t="s">
        <v>36</v>
      </c>
      <c r="J61" s="154"/>
      <c r="K61" s="154"/>
      <c r="L61" s="154"/>
      <c r="M61" s="154"/>
      <c r="N61" s="154"/>
      <c r="O61" s="154"/>
      <c r="P61" s="154"/>
      <c r="Q61" s="154"/>
    </row>
    <row r="62" spans="1:17" ht="79" customHeight="1" x14ac:dyDescent="0.2">
      <c r="D62" s="161"/>
      <c r="E62" s="155" t="str">
        <f>Muuttujat!F3</f>
        <v>Erittäin pieni merkitys</v>
      </c>
      <c r="F62" s="155" t="str">
        <f>Muuttujat!F4</f>
        <v>Pieni merkitys</v>
      </c>
      <c r="G62" s="155" t="str">
        <f>Muuttujat!F5</f>
        <v>Kohtalainen merkitys</v>
      </c>
      <c r="H62" s="155" t="str">
        <f>Muuttujat!F6</f>
        <v>Suuri merkitys</v>
      </c>
      <c r="I62" s="155" t="str">
        <f>Muuttujat!F7</f>
        <v>Erittäin suuri merkitys</v>
      </c>
      <c r="J62" s="154"/>
      <c r="K62" s="154"/>
    </row>
  </sheetData>
  <sheetProtection sheet="1" objects="1" scenarios="1"/>
  <mergeCells count="31">
    <mergeCell ref="F43:G43"/>
    <mergeCell ref="F44:G44"/>
    <mergeCell ref="F45:G45"/>
    <mergeCell ref="F46:G46"/>
    <mergeCell ref="F47:G47"/>
    <mergeCell ref="F49:G49"/>
    <mergeCell ref="F50:G50"/>
    <mergeCell ref="F51:G51"/>
    <mergeCell ref="F52:G52"/>
    <mergeCell ref="F53:G53"/>
    <mergeCell ref="B5:B14"/>
    <mergeCell ref="B4:E4"/>
    <mergeCell ref="E40:G40"/>
    <mergeCell ref="F7:H7"/>
    <mergeCell ref="F8:H8"/>
    <mergeCell ref="F9:H9"/>
    <mergeCell ref="F5:H5"/>
    <mergeCell ref="F6:H6"/>
    <mergeCell ref="F10:H10"/>
    <mergeCell ref="F11:H11"/>
    <mergeCell ref="F12:H12"/>
    <mergeCell ref="F13:H13"/>
    <mergeCell ref="F14:H14"/>
    <mergeCell ref="E23:E24"/>
    <mergeCell ref="B55:B56"/>
    <mergeCell ref="B49:B53"/>
    <mergeCell ref="B16:B21"/>
    <mergeCell ref="B23:B25"/>
    <mergeCell ref="B27:B34"/>
    <mergeCell ref="B36:B38"/>
    <mergeCell ref="B43:B47"/>
  </mergeCells>
  <conditionalFormatting sqref="D57:D61">
    <cfRule type="cellIs" dxfId="9" priority="50" operator="equal">
      <formula>$E$49</formula>
    </cfRule>
  </conditionalFormatting>
  <conditionalFormatting sqref="E62:I62">
    <cfRule type="cellIs" dxfId="8" priority="51" operator="equal">
      <formula>$E$43</formula>
    </cfRule>
  </conditionalFormatting>
  <conditionalFormatting sqref="E57:I61">
    <cfRule type="expression" dxfId="7" priority="52">
      <formula>AND($D57=$E$49,E$62=$E$43)</formula>
    </cfRule>
  </conditionalFormatting>
  <pageMargins left="0.7" right="0.7" top="0.75" bottom="0.75" header="0.3" footer="0.3"/>
  <pageSetup paperSize="9" orientation="portrait" horizontalDpi="0" verticalDpi="0"/>
  <drawing r:id="rId1"/>
  <legacy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300-000000000000}">
          <x14:formula1>
            <xm:f>Muuttujat!$B$2:$B$5</xm:f>
          </x14:formula1>
          <xm:sqref>E16:E21</xm:sqref>
        </x14:dataValidation>
        <x14:dataValidation type="list" allowBlank="1" showInputMessage="1" showErrorMessage="1" xr:uid="{00000000-0002-0000-0300-000001000000}">
          <x14:formula1>
            <xm:f>Muuttujat!$E$2:$E$5</xm:f>
          </x14:formula1>
          <xm:sqref>E36</xm:sqref>
        </x14:dataValidation>
        <x14:dataValidation type="list" allowBlank="1" showInputMessage="1" showErrorMessage="1" xr:uid="{00000000-0002-0000-0300-000002000000}">
          <x14:formula1>
            <xm:f>Muuttujat!$F$2:$F$7</xm:f>
          </x14:formula1>
          <xm:sqref>E43</xm:sqref>
        </x14:dataValidation>
        <x14:dataValidation type="list" allowBlank="1" showInputMessage="1" showErrorMessage="1" xr:uid="{00000000-0002-0000-0300-000003000000}">
          <x14:formula1>
            <xm:f>Muuttujat!$G$2:$G$7</xm:f>
          </x14:formula1>
          <xm:sqref>E49</xm:sqref>
        </x14:dataValidation>
        <x14:dataValidation type="list" allowBlank="1" showInputMessage="1" showErrorMessage="1" xr:uid="{00000000-0002-0000-0300-000004000000}">
          <x14:formula1>
            <xm:f>Muuttujat!$D$2:$D$8</xm:f>
          </x14:formula1>
          <xm:sqref>E27:E33</xm:sqref>
        </x14:dataValidation>
        <x14:dataValidation type="list" allowBlank="1" showInputMessage="1" showErrorMessage="1" xr:uid="{00000000-0002-0000-0300-000005000000}">
          <x14:formula1>
            <xm:f>Muuttujat!$C$2:$C$8</xm:f>
          </x14:formula1>
          <xm:sqref>E23</xm:sqref>
        </x14:dataValidation>
        <x14:dataValidation type="list" allowBlank="1" showInputMessage="1" showErrorMessage="1" xr:uid="{00000000-0002-0000-0300-000006000000}">
          <x14:formula1>
            <xm:f>Muuttujat!$A$2:$A$8</xm:f>
          </x14:formula1>
          <xm:sqref>E5:E14</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479A36"/>
  </sheetPr>
  <dimension ref="A1:K77"/>
  <sheetViews>
    <sheetView showGridLines="0" showRowColHeaders="0" zoomScaleNormal="100" workbookViewId="0">
      <selection activeCell="F6" sqref="F6"/>
    </sheetView>
  </sheetViews>
  <sheetFormatPr baseColWidth="10" defaultColWidth="10.83203125" defaultRowHeight="16" x14ac:dyDescent="0.2"/>
  <cols>
    <col min="1" max="1" width="7.5" style="32" customWidth="1"/>
    <col min="2" max="2" width="50" style="17" customWidth="1"/>
    <col min="3" max="3" width="5" style="17" customWidth="1"/>
    <col min="4" max="9" width="25.83203125" style="17" customWidth="1"/>
    <col min="10" max="16384" width="10.83203125" style="17"/>
  </cols>
  <sheetData>
    <row r="1" spans="1:8" ht="35" customHeight="1" x14ac:dyDescent="0.2">
      <c r="A1" s="37"/>
    </row>
    <row r="2" spans="1:8" ht="24" customHeight="1" x14ac:dyDescent="0.3">
      <c r="A2" s="37"/>
      <c r="B2" s="83" t="s">
        <v>281</v>
      </c>
      <c r="C2" s="82"/>
      <c r="D2" s="82"/>
      <c r="E2" s="82"/>
      <c r="F2" s="82"/>
    </row>
    <row r="3" spans="1:8" ht="24" x14ac:dyDescent="0.3">
      <c r="A3" s="37"/>
      <c r="B3" s="16"/>
    </row>
    <row r="4" spans="1:8" ht="110" customHeight="1" x14ac:dyDescent="0.2">
      <c r="A4" s="37"/>
      <c r="B4" s="197" t="s">
        <v>183</v>
      </c>
      <c r="C4" s="197"/>
      <c r="D4" s="197"/>
      <c r="E4" s="197"/>
      <c r="F4" s="197"/>
      <c r="G4" s="13"/>
    </row>
    <row r="5" spans="1:8" x14ac:dyDescent="0.2">
      <c r="A5" s="37"/>
    </row>
    <row r="6" spans="1:8" ht="57" customHeight="1" x14ac:dyDescent="0.2">
      <c r="A6" s="37" t="s">
        <v>90</v>
      </c>
      <c r="B6" s="14" t="s">
        <v>167</v>
      </c>
      <c r="F6" s="121" t="s">
        <v>123</v>
      </c>
    </row>
    <row r="7" spans="1:8" ht="40" customHeight="1" x14ac:dyDescent="0.2">
      <c r="A7" s="37"/>
      <c r="B7" s="14"/>
      <c r="F7" s="63" t="s">
        <v>184</v>
      </c>
      <c r="G7" s="63"/>
      <c r="H7" s="63"/>
    </row>
    <row r="8" spans="1:8" ht="90" customHeight="1" x14ac:dyDescent="0.2">
      <c r="A8" s="37"/>
      <c r="B8" s="14"/>
      <c r="F8" s="208"/>
      <c r="G8" s="209"/>
      <c r="H8" s="210"/>
    </row>
    <row r="9" spans="1:8" ht="33" customHeight="1" x14ac:dyDescent="0.2">
      <c r="A9" s="37"/>
      <c r="B9" s="14"/>
      <c r="D9" s="28"/>
    </row>
    <row r="10" spans="1:8" ht="22" customHeight="1" x14ac:dyDescent="0.2">
      <c r="A10" s="37" t="s">
        <v>91</v>
      </c>
      <c r="B10" s="222" t="s">
        <v>168</v>
      </c>
      <c r="D10" s="220" t="s">
        <v>14</v>
      </c>
      <c r="E10" s="221"/>
      <c r="F10" s="118" t="s">
        <v>123</v>
      </c>
    </row>
    <row r="11" spans="1:8" ht="22" customHeight="1" x14ac:dyDescent="0.2">
      <c r="A11" s="37"/>
      <c r="B11" s="222"/>
      <c r="D11" s="220" t="s">
        <v>15</v>
      </c>
      <c r="E11" s="221"/>
      <c r="F11" s="118" t="s">
        <v>123</v>
      </c>
    </row>
    <row r="12" spans="1:8" ht="22" customHeight="1" x14ac:dyDescent="0.2">
      <c r="A12" s="37"/>
      <c r="B12" s="222"/>
      <c r="D12" s="220" t="s">
        <v>16</v>
      </c>
      <c r="E12" s="221"/>
      <c r="F12" s="118" t="s">
        <v>123</v>
      </c>
    </row>
    <row r="13" spans="1:8" ht="22" customHeight="1" x14ac:dyDescent="0.2">
      <c r="A13" s="37"/>
      <c r="B13" s="222"/>
      <c r="D13" s="220" t="s">
        <v>17</v>
      </c>
      <c r="E13" s="221"/>
      <c r="F13" s="118" t="s">
        <v>123</v>
      </c>
    </row>
    <row r="14" spans="1:8" ht="22" customHeight="1" x14ac:dyDescent="0.2">
      <c r="A14" s="37"/>
      <c r="B14" s="222"/>
      <c r="D14" s="220" t="s">
        <v>18</v>
      </c>
      <c r="E14" s="221"/>
      <c r="F14" s="118" t="s">
        <v>123</v>
      </c>
    </row>
    <row r="15" spans="1:8" ht="22" customHeight="1" x14ac:dyDescent="0.2">
      <c r="A15" s="37"/>
      <c r="B15" s="14"/>
      <c r="D15" s="220" t="s">
        <v>117</v>
      </c>
      <c r="E15" s="221"/>
      <c r="F15" s="118" t="s">
        <v>123</v>
      </c>
    </row>
    <row r="16" spans="1:8" ht="22" customHeight="1" x14ac:dyDescent="0.2">
      <c r="A16" s="37"/>
      <c r="B16" s="14"/>
      <c r="D16" s="220" t="s">
        <v>73</v>
      </c>
      <c r="E16" s="221"/>
      <c r="F16" s="118"/>
    </row>
    <row r="17" spans="1:8" ht="33" customHeight="1" x14ac:dyDescent="0.2">
      <c r="A17" s="37"/>
      <c r="B17" s="14"/>
      <c r="D17" s="28"/>
    </row>
    <row r="18" spans="1:8" ht="59" customHeight="1" x14ac:dyDescent="0.2">
      <c r="A18" s="37" t="s">
        <v>150</v>
      </c>
      <c r="B18" s="222" t="s">
        <v>185</v>
      </c>
      <c r="F18" s="118" t="s">
        <v>123</v>
      </c>
    </row>
    <row r="19" spans="1:8" ht="33" customHeight="1" x14ac:dyDescent="0.2">
      <c r="A19" s="37"/>
      <c r="B19" s="222"/>
      <c r="F19" s="223" t="s">
        <v>186</v>
      </c>
      <c r="G19" s="223"/>
      <c r="H19" s="32"/>
    </row>
    <row r="20" spans="1:8" ht="90" customHeight="1" x14ac:dyDescent="0.2">
      <c r="A20" s="37"/>
      <c r="B20" s="222"/>
      <c r="F20" s="211"/>
      <c r="G20" s="212"/>
      <c r="H20" s="213"/>
    </row>
    <row r="21" spans="1:8" ht="33" customHeight="1" x14ac:dyDescent="0.2">
      <c r="A21" s="37"/>
      <c r="B21" s="14"/>
      <c r="D21" s="28"/>
    </row>
    <row r="22" spans="1:8" ht="61" customHeight="1" x14ac:dyDescent="0.2">
      <c r="A22" s="37" t="s">
        <v>151</v>
      </c>
      <c r="B22" s="35" t="s">
        <v>170</v>
      </c>
      <c r="D22" s="216" t="s">
        <v>19</v>
      </c>
      <c r="E22" s="217"/>
      <c r="F22" s="118" t="s">
        <v>123</v>
      </c>
      <c r="G22" s="41"/>
    </row>
    <row r="23" spans="1:8" ht="61" customHeight="1" x14ac:dyDescent="0.2">
      <c r="A23" s="37"/>
      <c r="B23" s="35"/>
      <c r="D23" s="216" t="s">
        <v>20</v>
      </c>
      <c r="E23" s="217"/>
      <c r="F23" s="118" t="s">
        <v>123</v>
      </c>
      <c r="G23" s="41"/>
    </row>
    <row r="24" spans="1:8" ht="61" customHeight="1" x14ac:dyDescent="0.2">
      <c r="A24" s="37"/>
      <c r="B24" s="35"/>
      <c r="D24" s="216" t="s">
        <v>21</v>
      </c>
      <c r="E24" s="217"/>
      <c r="F24" s="118" t="s">
        <v>123</v>
      </c>
      <c r="G24" s="41"/>
    </row>
    <row r="25" spans="1:8" ht="61" customHeight="1" x14ac:dyDescent="0.2">
      <c r="A25" s="37"/>
      <c r="B25" s="35"/>
      <c r="D25" s="216" t="s">
        <v>216</v>
      </c>
      <c r="E25" s="217"/>
      <c r="F25" s="118" t="s">
        <v>123</v>
      </c>
      <c r="G25" s="41"/>
    </row>
    <row r="26" spans="1:8" ht="28" customHeight="1" x14ac:dyDescent="0.2">
      <c r="A26" s="37"/>
      <c r="B26" s="35"/>
      <c r="D26" s="216" t="s">
        <v>22</v>
      </c>
      <c r="E26" s="217"/>
      <c r="F26" s="118"/>
      <c r="G26" s="41"/>
    </row>
    <row r="27" spans="1:8" ht="28" customHeight="1" x14ac:dyDescent="0.2">
      <c r="A27" s="37"/>
      <c r="B27" s="14"/>
      <c r="D27" s="216" t="s">
        <v>101</v>
      </c>
      <c r="E27" s="217"/>
      <c r="F27" s="118" t="s">
        <v>123</v>
      </c>
      <c r="G27" s="41"/>
    </row>
    <row r="28" spans="1:8" ht="61" customHeight="1" x14ac:dyDescent="0.2">
      <c r="A28" s="37"/>
      <c r="B28" s="14"/>
      <c r="D28" s="64"/>
      <c r="E28" s="56"/>
      <c r="F28" s="28"/>
      <c r="G28" s="64"/>
    </row>
    <row r="29" spans="1:8" ht="61" customHeight="1" x14ac:dyDescent="0.2">
      <c r="A29" s="37" t="s">
        <v>92</v>
      </c>
      <c r="B29" s="222" t="s">
        <v>169</v>
      </c>
      <c r="D29" s="216" t="s">
        <v>174</v>
      </c>
      <c r="E29" s="217"/>
      <c r="F29" s="118" t="s">
        <v>123</v>
      </c>
      <c r="G29" s="41"/>
    </row>
    <row r="30" spans="1:8" ht="61" customHeight="1" x14ac:dyDescent="0.2">
      <c r="A30" s="37"/>
      <c r="B30" s="222"/>
      <c r="D30" s="216" t="s">
        <v>23</v>
      </c>
      <c r="E30" s="217"/>
      <c r="F30" s="118" t="s">
        <v>123</v>
      </c>
      <c r="G30" s="41"/>
    </row>
    <row r="31" spans="1:8" ht="61" customHeight="1" x14ac:dyDescent="0.2">
      <c r="A31" s="37"/>
      <c r="B31" s="222"/>
      <c r="D31" s="216" t="s">
        <v>24</v>
      </c>
      <c r="E31" s="217"/>
      <c r="F31" s="118" t="s">
        <v>123</v>
      </c>
      <c r="G31" s="41"/>
    </row>
    <row r="32" spans="1:8" ht="61" customHeight="1" x14ac:dyDescent="0.2">
      <c r="A32" s="37"/>
      <c r="B32" s="222"/>
      <c r="D32" s="216" t="s">
        <v>25</v>
      </c>
      <c r="E32" s="217"/>
      <c r="F32" s="118" t="s">
        <v>123</v>
      </c>
      <c r="G32" s="41"/>
    </row>
    <row r="33" spans="1:7" ht="61" customHeight="1" x14ac:dyDescent="0.2">
      <c r="A33" s="37"/>
      <c r="B33" s="222"/>
      <c r="D33" s="216" t="s">
        <v>175</v>
      </c>
      <c r="E33" s="217"/>
      <c r="F33" s="118" t="s">
        <v>123</v>
      </c>
      <c r="G33" s="41"/>
    </row>
    <row r="34" spans="1:7" ht="61" customHeight="1" x14ac:dyDescent="0.2">
      <c r="A34" s="37"/>
      <c r="B34" s="222"/>
      <c r="D34" s="216" t="s">
        <v>26</v>
      </c>
      <c r="E34" s="217"/>
      <c r="F34" s="118" t="s">
        <v>123</v>
      </c>
      <c r="G34" s="41"/>
    </row>
    <row r="35" spans="1:7" ht="24" customHeight="1" x14ac:dyDescent="0.2">
      <c r="A35" s="37"/>
      <c r="B35" s="14"/>
      <c r="D35" s="216" t="s">
        <v>101</v>
      </c>
      <c r="E35" s="217"/>
      <c r="F35" s="118" t="s">
        <v>123</v>
      </c>
      <c r="G35" s="41"/>
    </row>
    <row r="36" spans="1:7" ht="61" customHeight="1" x14ac:dyDescent="0.2">
      <c r="A36" s="37"/>
      <c r="B36" s="14"/>
      <c r="D36" s="64"/>
      <c r="E36" s="56"/>
      <c r="F36" s="28"/>
      <c r="G36" s="64"/>
    </row>
    <row r="37" spans="1:7" ht="61" customHeight="1" x14ac:dyDescent="0.2">
      <c r="A37" s="37" t="s">
        <v>152</v>
      </c>
      <c r="B37" s="222" t="s">
        <v>171</v>
      </c>
      <c r="D37" s="216" t="s">
        <v>176</v>
      </c>
      <c r="E37" s="217"/>
      <c r="F37" s="118" t="s">
        <v>123</v>
      </c>
      <c r="G37" s="77"/>
    </row>
    <row r="38" spans="1:7" ht="61" customHeight="1" x14ac:dyDescent="0.2">
      <c r="A38" s="37"/>
      <c r="B38" s="222"/>
      <c r="D38" s="216" t="s">
        <v>177</v>
      </c>
      <c r="E38" s="217"/>
      <c r="F38" s="118" t="s">
        <v>123</v>
      </c>
      <c r="G38" s="41"/>
    </row>
    <row r="39" spans="1:7" ht="61" customHeight="1" x14ac:dyDescent="0.2">
      <c r="A39" s="37"/>
      <c r="B39" s="222"/>
      <c r="D39" s="216" t="s">
        <v>178</v>
      </c>
      <c r="E39" s="217"/>
      <c r="F39" s="118" t="s">
        <v>123</v>
      </c>
      <c r="G39" s="41"/>
    </row>
    <row r="40" spans="1:7" ht="61" customHeight="1" x14ac:dyDescent="0.2">
      <c r="A40" s="37"/>
      <c r="B40" s="222"/>
      <c r="D40" s="216" t="s">
        <v>179</v>
      </c>
      <c r="E40" s="217"/>
      <c r="F40" s="118" t="s">
        <v>123</v>
      </c>
      <c r="G40" s="41"/>
    </row>
    <row r="41" spans="1:7" ht="61" customHeight="1" x14ac:dyDescent="0.2">
      <c r="A41" s="37"/>
      <c r="B41" s="14"/>
      <c r="D41" s="216" t="s">
        <v>180</v>
      </c>
      <c r="E41" s="217"/>
      <c r="F41" s="118" t="s">
        <v>123</v>
      </c>
      <c r="G41" s="41"/>
    </row>
    <row r="42" spans="1:7" ht="61" customHeight="1" x14ac:dyDescent="0.2">
      <c r="A42" s="37"/>
      <c r="B42" s="14"/>
      <c r="D42" s="216" t="s">
        <v>181</v>
      </c>
      <c r="E42" s="217"/>
      <c r="F42" s="118" t="s">
        <v>123</v>
      </c>
      <c r="G42" s="41"/>
    </row>
    <row r="43" spans="1:7" ht="27" customHeight="1" x14ac:dyDescent="0.2">
      <c r="A43" s="37"/>
      <c r="B43" s="14"/>
      <c r="F43" s="28"/>
    </row>
    <row r="44" spans="1:7" ht="27" customHeight="1" x14ac:dyDescent="0.2">
      <c r="A44" s="37" t="s">
        <v>153</v>
      </c>
      <c r="B44" s="222" t="s">
        <v>187</v>
      </c>
      <c r="D44" s="7" t="s">
        <v>223</v>
      </c>
      <c r="F44" s="118" t="s">
        <v>123</v>
      </c>
    </row>
    <row r="45" spans="1:7" ht="27" customHeight="1" x14ac:dyDescent="0.2">
      <c r="A45" s="37"/>
      <c r="B45" s="222"/>
      <c r="D45" s="7" t="s">
        <v>224</v>
      </c>
      <c r="F45" s="118" t="s">
        <v>123</v>
      </c>
    </row>
    <row r="46" spans="1:7" ht="27" customHeight="1" x14ac:dyDescent="0.2">
      <c r="A46" s="37"/>
      <c r="B46" s="222"/>
      <c r="D46" s="7" t="s">
        <v>225</v>
      </c>
      <c r="F46" s="118" t="s">
        <v>123</v>
      </c>
    </row>
    <row r="47" spans="1:7" ht="27" customHeight="1" x14ac:dyDescent="0.2">
      <c r="A47" s="37"/>
      <c r="B47" s="222"/>
      <c r="D47" s="7" t="s">
        <v>226</v>
      </c>
      <c r="F47" s="118" t="s">
        <v>123</v>
      </c>
    </row>
    <row r="48" spans="1:7" ht="27" customHeight="1" x14ac:dyDescent="0.2">
      <c r="A48" s="37"/>
      <c r="B48" s="222"/>
      <c r="D48" s="7" t="s">
        <v>227</v>
      </c>
      <c r="F48" s="118" t="s">
        <v>123</v>
      </c>
    </row>
    <row r="49" spans="1:11" ht="36" customHeight="1" x14ac:dyDescent="0.2">
      <c r="A49" s="37"/>
      <c r="B49" s="222"/>
      <c r="D49" s="218" t="s">
        <v>222</v>
      </c>
      <c r="E49" s="219"/>
      <c r="F49" s="118" t="s">
        <v>123</v>
      </c>
    </row>
    <row r="50" spans="1:11" ht="27" customHeight="1" x14ac:dyDescent="0.2">
      <c r="A50" s="37"/>
      <c r="B50" s="222"/>
      <c r="D50" s="7" t="s">
        <v>182</v>
      </c>
      <c r="F50" s="118"/>
    </row>
    <row r="51" spans="1:11" ht="27" customHeight="1" x14ac:dyDescent="0.2">
      <c r="A51" s="37"/>
      <c r="B51" s="14"/>
      <c r="F51" s="28"/>
    </row>
    <row r="52" spans="1:11" ht="27" customHeight="1" x14ac:dyDescent="0.3">
      <c r="A52" s="37" t="s">
        <v>93</v>
      </c>
      <c r="B52" s="222" t="s">
        <v>266</v>
      </c>
      <c r="D52" s="78" t="s">
        <v>27</v>
      </c>
      <c r="F52" s="118" t="s">
        <v>123</v>
      </c>
      <c r="G52" s="34"/>
      <c r="H52" s="81"/>
      <c r="I52" s="34"/>
      <c r="J52" s="34"/>
      <c r="K52" s="34"/>
    </row>
    <row r="53" spans="1:11" ht="27" customHeight="1" x14ac:dyDescent="0.2">
      <c r="A53" s="37"/>
      <c r="B53" s="222"/>
      <c r="D53" s="79" t="s">
        <v>28</v>
      </c>
      <c r="H53" s="10"/>
    </row>
    <row r="54" spans="1:11" ht="27" customHeight="1" x14ac:dyDescent="0.2">
      <c r="A54" s="37"/>
      <c r="B54" s="222"/>
      <c r="D54" s="79" t="s">
        <v>122</v>
      </c>
      <c r="G54" s="15"/>
      <c r="H54" s="10"/>
      <c r="I54" s="15"/>
      <c r="J54" s="15"/>
      <c r="K54" s="15"/>
    </row>
    <row r="55" spans="1:11" ht="27" customHeight="1" x14ac:dyDescent="0.2">
      <c r="A55" s="37"/>
      <c r="B55" s="222"/>
      <c r="D55" s="79" t="s">
        <v>29</v>
      </c>
      <c r="G55" s="15"/>
      <c r="H55" s="10"/>
      <c r="I55" s="15"/>
      <c r="J55" s="15"/>
      <c r="K55" s="15"/>
    </row>
    <row r="56" spans="1:11" ht="27" customHeight="1" x14ac:dyDescent="0.2">
      <c r="A56" s="37"/>
      <c r="B56" s="222"/>
      <c r="D56" s="79" t="s">
        <v>30</v>
      </c>
      <c r="G56" s="15"/>
      <c r="H56" s="10"/>
      <c r="I56" s="15"/>
      <c r="J56" s="15"/>
      <c r="K56" s="15"/>
    </row>
    <row r="57" spans="1:11" ht="27" customHeight="1" x14ac:dyDescent="0.2">
      <c r="A57" s="37"/>
      <c r="B57" s="14"/>
      <c r="D57" s="64"/>
      <c r="F57" s="28"/>
      <c r="G57" s="15"/>
      <c r="H57" s="15"/>
      <c r="I57" s="15"/>
      <c r="J57" s="15"/>
      <c r="K57" s="15"/>
    </row>
    <row r="58" spans="1:11" ht="31" customHeight="1" x14ac:dyDescent="0.2">
      <c r="A58" s="37" t="s">
        <v>94</v>
      </c>
      <c r="B58" s="222" t="s">
        <v>267</v>
      </c>
      <c r="D58" s="78" t="s">
        <v>133</v>
      </c>
      <c r="F58" s="118" t="s">
        <v>123</v>
      </c>
      <c r="G58" s="15"/>
      <c r="H58" s="15"/>
      <c r="I58" s="15"/>
      <c r="J58" s="15"/>
      <c r="K58" s="15"/>
    </row>
    <row r="59" spans="1:11" ht="27" customHeight="1" x14ac:dyDescent="0.2">
      <c r="A59" s="37"/>
      <c r="B59" s="222"/>
      <c r="D59" s="21" t="s">
        <v>132</v>
      </c>
      <c r="G59" s="15"/>
      <c r="H59" s="15"/>
      <c r="I59" s="15"/>
      <c r="J59" s="15"/>
      <c r="K59" s="15"/>
    </row>
    <row r="60" spans="1:11" ht="27" customHeight="1" x14ac:dyDescent="0.2">
      <c r="A60" s="37"/>
      <c r="B60" s="222"/>
      <c r="D60" s="21" t="s">
        <v>118</v>
      </c>
      <c r="G60" s="33"/>
      <c r="H60" s="33"/>
      <c r="I60" s="33"/>
      <c r="J60" s="33"/>
      <c r="K60" s="33"/>
    </row>
    <row r="61" spans="1:11" ht="27" customHeight="1" x14ac:dyDescent="0.2">
      <c r="A61" s="37"/>
      <c r="B61" s="222"/>
      <c r="D61" s="21" t="s">
        <v>11</v>
      </c>
    </row>
    <row r="62" spans="1:11" ht="27" customHeight="1" x14ac:dyDescent="0.2">
      <c r="A62" s="37"/>
      <c r="B62" s="222"/>
      <c r="D62" s="21" t="s">
        <v>12</v>
      </c>
    </row>
    <row r="63" spans="1:11" ht="58" customHeight="1" x14ac:dyDescent="0.2">
      <c r="A63" s="37"/>
      <c r="B63" s="40"/>
      <c r="D63" s="33"/>
      <c r="E63" s="60"/>
    </row>
    <row r="64" spans="1:11" ht="31" customHeight="1" x14ac:dyDescent="0.2">
      <c r="A64" s="37" t="s">
        <v>208</v>
      </c>
      <c r="B64" s="222" t="s">
        <v>265</v>
      </c>
      <c r="F64" s="65" t="str">
        <f>IFERROR(IF(F6=Muuttujat!H3,I69,INDEX(E69:I73,MATCH(F58,D69:D73,0),MATCH(F52,E74:I74,0))),"")</f>
        <v/>
      </c>
      <c r="G64" s="214" t="str">
        <f>IF(F6=Muuttujat!H3,"! Erittäin suuri riski henkilötietojen takia","")</f>
        <v/>
      </c>
      <c r="H64" s="215"/>
    </row>
    <row r="65" spans="1:11" x14ac:dyDescent="0.2">
      <c r="A65" s="37"/>
      <c r="B65" s="222"/>
      <c r="E65" s="33"/>
      <c r="F65" s="33"/>
    </row>
    <row r="66" spans="1:11" x14ac:dyDescent="0.2">
      <c r="A66" s="37"/>
      <c r="B66" s="222"/>
      <c r="E66" s="11"/>
      <c r="F66" s="11"/>
      <c r="G66"/>
      <c r="H66"/>
      <c r="I66"/>
      <c r="J66"/>
    </row>
    <row r="67" spans="1:11" x14ac:dyDescent="0.2">
      <c r="A67" s="37"/>
      <c r="B67" s="222"/>
      <c r="E67" s="11"/>
      <c r="F67" s="11"/>
      <c r="G67"/>
      <c r="H67"/>
      <c r="I67"/>
      <c r="J67"/>
    </row>
    <row r="68" spans="1:11" x14ac:dyDescent="0.2">
      <c r="A68" s="37"/>
      <c r="B68" s="222"/>
      <c r="E68"/>
      <c r="F68"/>
      <c r="G68"/>
      <c r="H68"/>
      <c r="I68"/>
      <c r="J68"/>
    </row>
    <row r="69" spans="1:11" ht="67" customHeight="1" x14ac:dyDescent="0.2">
      <c r="B69"/>
      <c r="D69" s="43" t="str">
        <f>Muuttujat!P7</f>
        <v>Erittäin suuri todennäköisyys</v>
      </c>
      <c r="E69" s="46" t="s">
        <v>42</v>
      </c>
      <c r="F69" s="45" t="s">
        <v>121</v>
      </c>
      <c r="G69" s="44" t="s">
        <v>41</v>
      </c>
      <c r="H69" s="47" t="s">
        <v>40</v>
      </c>
      <c r="I69" s="47" t="s">
        <v>40</v>
      </c>
      <c r="J69"/>
      <c r="K69"/>
    </row>
    <row r="70" spans="1:11" ht="67" customHeight="1" x14ac:dyDescent="0.2">
      <c r="B70"/>
      <c r="D70" s="43" t="str">
        <f>Muuttujat!P6</f>
        <v>Suuri todennäköisyys</v>
      </c>
      <c r="E70" s="46" t="s">
        <v>42</v>
      </c>
      <c r="F70" s="45" t="s">
        <v>121</v>
      </c>
      <c r="G70" s="45" t="s">
        <v>121</v>
      </c>
      <c r="H70" s="44" t="s">
        <v>41</v>
      </c>
      <c r="I70" s="47" t="s">
        <v>40</v>
      </c>
      <c r="J70"/>
      <c r="K70"/>
    </row>
    <row r="71" spans="1:11" ht="67" customHeight="1" x14ac:dyDescent="0.2">
      <c r="B71"/>
      <c r="D71" s="43" t="str">
        <f>Muuttujat!P5</f>
        <v>Kohtalainen todennäköisyys</v>
      </c>
      <c r="E71" s="46" t="s">
        <v>42</v>
      </c>
      <c r="F71" s="46" t="s">
        <v>42</v>
      </c>
      <c r="G71" s="45" t="s">
        <v>121</v>
      </c>
      <c r="H71" s="45" t="s">
        <v>121</v>
      </c>
      <c r="I71" s="44" t="s">
        <v>41</v>
      </c>
      <c r="J71"/>
      <c r="K71"/>
    </row>
    <row r="72" spans="1:11" ht="67" customHeight="1" x14ac:dyDescent="0.2">
      <c r="B72"/>
      <c r="D72" s="43" t="str">
        <f>Muuttujat!P4</f>
        <v>Pieni todennäköisyys</v>
      </c>
      <c r="E72" s="49" t="s">
        <v>43</v>
      </c>
      <c r="F72" s="46" t="s">
        <v>42</v>
      </c>
      <c r="G72" s="46" t="s">
        <v>42</v>
      </c>
      <c r="H72" s="45" t="s">
        <v>121</v>
      </c>
      <c r="I72" s="45" t="s">
        <v>121</v>
      </c>
      <c r="J72"/>
      <c r="K72"/>
    </row>
    <row r="73" spans="1:11" ht="67" customHeight="1" x14ac:dyDescent="0.2">
      <c r="B73"/>
      <c r="D73" s="43" t="str">
        <f>Muuttujat!P3</f>
        <v>Erittäin pieni todennäköisyys</v>
      </c>
      <c r="E73" s="49" t="s">
        <v>43</v>
      </c>
      <c r="F73" s="49" t="s">
        <v>43</v>
      </c>
      <c r="G73" s="46" t="s">
        <v>42</v>
      </c>
      <c r="H73" s="46" t="s">
        <v>42</v>
      </c>
      <c r="I73" s="46" t="s">
        <v>42</v>
      </c>
      <c r="J73"/>
      <c r="K73"/>
    </row>
    <row r="74" spans="1:11" ht="67" customHeight="1" x14ac:dyDescent="0.2">
      <c r="B74"/>
      <c r="D74" s="48"/>
      <c r="E74" s="43" t="str">
        <f>Muuttujat!O3</f>
        <v>Erittäin pieni haitta</v>
      </c>
      <c r="F74" s="43" t="str">
        <f>Muuttujat!O4</f>
        <v>Pieni haitta</v>
      </c>
      <c r="G74" s="43" t="str">
        <f>Muuttujat!O5</f>
        <v>Kohtalainen haitta</v>
      </c>
      <c r="H74" s="43" t="str">
        <f>Muuttujat!O6</f>
        <v>Suuri haitta</v>
      </c>
      <c r="I74" s="43" t="str">
        <f>Muuttujat!O7</f>
        <v>Erittäin suuri haitta</v>
      </c>
      <c r="J74"/>
      <c r="K74"/>
    </row>
    <row r="75" spans="1:11" x14ac:dyDescent="0.2">
      <c r="B75"/>
      <c r="C75"/>
      <c r="D75"/>
      <c r="E75"/>
      <c r="F75"/>
      <c r="G75"/>
      <c r="H75"/>
      <c r="I75"/>
      <c r="J75"/>
    </row>
    <row r="76" spans="1:11" x14ac:dyDescent="0.2">
      <c r="B76"/>
      <c r="C76"/>
      <c r="D76"/>
      <c r="E76"/>
      <c r="F76"/>
      <c r="G76"/>
      <c r="H76"/>
      <c r="I76"/>
      <c r="J76"/>
    </row>
    <row r="77" spans="1:11" x14ac:dyDescent="0.2">
      <c r="B77"/>
      <c r="C77"/>
      <c r="D77"/>
      <c r="E77"/>
      <c r="F77"/>
      <c r="G77"/>
      <c r="H77"/>
      <c r="I77"/>
      <c r="J77"/>
    </row>
  </sheetData>
  <sheetProtection sheet="1" objects="1" scenarios="1"/>
  <mergeCells count="40">
    <mergeCell ref="B64:B68"/>
    <mergeCell ref="B58:B62"/>
    <mergeCell ref="F19:G19"/>
    <mergeCell ref="B4:F4"/>
    <mergeCell ref="B10:B14"/>
    <mergeCell ref="D10:E10"/>
    <mergeCell ref="D11:E11"/>
    <mergeCell ref="D12:E12"/>
    <mergeCell ref="D13:E13"/>
    <mergeCell ref="B29:B34"/>
    <mergeCell ref="B52:B56"/>
    <mergeCell ref="B18:B20"/>
    <mergeCell ref="B37:B40"/>
    <mergeCell ref="B44:B50"/>
    <mergeCell ref="D39:E39"/>
    <mergeCell ref="D40:E40"/>
    <mergeCell ref="D41:E41"/>
    <mergeCell ref="D42:E42"/>
    <mergeCell ref="D49:E49"/>
    <mergeCell ref="D14:E14"/>
    <mergeCell ref="D15:E15"/>
    <mergeCell ref="D16:E16"/>
    <mergeCell ref="D37:E37"/>
    <mergeCell ref="D38:E38"/>
    <mergeCell ref="F8:H8"/>
    <mergeCell ref="F20:H20"/>
    <mergeCell ref="G64:H64"/>
    <mergeCell ref="D22:E22"/>
    <mergeCell ref="D23:E23"/>
    <mergeCell ref="D24:E24"/>
    <mergeCell ref="D25:E25"/>
    <mergeCell ref="D26:E26"/>
    <mergeCell ref="D27:E27"/>
    <mergeCell ref="D29:E29"/>
    <mergeCell ref="D30:E30"/>
    <mergeCell ref="D31:E31"/>
    <mergeCell ref="D32:E32"/>
    <mergeCell ref="D33:E33"/>
    <mergeCell ref="D34:E34"/>
    <mergeCell ref="D35:E35"/>
  </mergeCells>
  <conditionalFormatting sqref="D69:D73">
    <cfRule type="cellIs" dxfId="6" priority="52" operator="equal">
      <formula>$F$58</formula>
    </cfRule>
  </conditionalFormatting>
  <conditionalFormatting sqref="E74:I74">
    <cfRule type="cellIs" dxfId="5" priority="53" operator="equal">
      <formula>$F$52</formula>
    </cfRule>
  </conditionalFormatting>
  <pageMargins left="0.7" right="0.7" top="0.75" bottom="0.75" header="0.3" footer="0.3"/>
  <pageSetup paperSize="9" orientation="portrait" horizontalDpi="0" verticalDpi="0"/>
  <drawing r:id="rId1"/>
  <legacyDrawing r:id="rId2"/>
  <extLst>
    <ext xmlns:x14="http://schemas.microsoft.com/office/spreadsheetml/2009/9/main" uri="{78C0D931-6437-407d-A8EE-F0AAD7539E65}">
      <x14:conditionalFormattings>
        <x14:conditionalFormatting xmlns:xm="http://schemas.microsoft.com/office/excel/2006/main">
          <x14:cfRule type="expression" priority="51" id="{00000000-000E-0000-0400-000003000000}">
            <xm:f>IF($F$6&lt;&gt;Muuttujat!$H$3,AND($D69=$F$58,E$74=$F$52))</xm:f>
            <x14:dxf>
              <font>
                <b/>
                <i val="0"/>
                <color theme="0"/>
              </font>
              <fill>
                <patternFill>
                  <bgColor theme="4"/>
                </patternFill>
              </fill>
              <border>
                <left style="thin">
                  <color theme="1"/>
                </left>
                <right style="thin">
                  <color theme="1"/>
                </right>
                <top style="thin">
                  <color theme="1"/>
                </top>
                <bottom style="thin">
                  <color theme="1"/>
                </bottom>
                <vertical/>
                <horizontal/>
              </border>
            </x14:dxf>
          </x14:cfRule>
          <xm:sqref>E69:I73</xm:sqref>
        </x14:conditionalFormatting>
      </x14:conditionalFormattings>
    </ext>
    <ext xmlns:x14="http://schemas.microsoft.com/office/spreadsheetml/2009/9/main" uri="{CCE6A557-97BC-4b89-ADB6-D9C93CAAB3DF}">
      <x14:dataValidations xmlns:xm="http://schemas.microsoft.com/office/excel/2006/main" count="9">
        <x14:dataValidation type="list" allowBlank="1" showInputMessage="1" showErrorMessage="1" xr:uid="{00000000-0002-0000-0400-000000000000}">
          <x14:formula1>
            <xm:f>Muuttujat!$H$2:$H$6</xm:f>
          </x14:formula1>
          <xm:sqref>F6</xm:sqref>
        </x14:dataValidation>
        <x14:dataValidation type="list" allowBlank="1" showInputMessage="1" showErrorMessage="1" xr:uid="{00000000-0002-0000-0400-000001000000}">
          <x14:formula1>
            <xm:f>Muuttujat!$J$2:$J$5</xm:f>
          </x14:formula1>
          <xm:sqref>F18</xm:sqref>
        </x14:dataValidation>
        <x14:dataValidation type="list" allowBlank="1" showInputMessage="1" showErrorMessage="1" xr:uid="{00000000-0002-0000-0400-000002000000}">
          <x14:formula1>
            <xm:f>Muuttujat!$K$2:$K$5</xm:f>
          </x14:formula1>
          <xm:sqref>F22:F25 F27</xm:sqref>
        </x14:dataValidation>
        <x14:dataValidation type="list" allowBlank="1" showInputMessage="1" showErrorMessage="1" xr:uid="{00000000-0002-0000-0400-000003000000}">
          <x14:formula1>
            <xm:f>Muuttujat!$L$2:$L$5</xm:f>
          </x14:formula1>
          <xm:sqref>F29:F35</xm:sqref>
        </x14:dataValidation>
        <x14:dataValidation type="list" allowBlank="1" showInputMessage="1" showErrorMessage="1" xr:uid="{00000000-0002-0000-0400-000004000000}">
          <x14:formula1>
            <xm:f>Muuttujat!$M$2:$M$5</xm:f>
          </x14:formula1>
          <xm:sqref>F37:F42</xm:sqref>
        </x14:dataValidation>
        <x14:dataValidation type="list" allowBlank="1" showInputMessage="1" showErrorMessage="1" xr:uid="{00000000-0002-0000-0400-000005000000}">
          <x14:formula1>
            <xm:f>Muuttujat!$N$2:$N$5</xm:f>
          </x14:formula1>
          <xm:sqref>F44:F49</xm:sqref>
        </x14:dataValidation>
        <x14:dataValidation type="list" allowBlank="1" showInputMessage="1" showErrorMessage="1" xr:uid="{00000000-0002-0000-0400-000006000000}">
          <x14:formula1>
            <xm:f>Muuttujat!$O$2:$O$7</xm:f>
          </x14:formula1>
          <xm:sqref>F52</xm:sqref>
        </x14:dataValidation>
        <x14:dataValidation type="list" allowBlank="1" showInputMessage="1" showErrorMessage="1" xr:uid="{00000000-0002-0000-0400-000007000000}">
          <x14:formula1>
            <xm:f>Muuttujat!$P$2:$P$7</xm:f>
          </x14:formula1>
          <xm:sqref>F58</xm:sqref>
        </x14:dataValidation>
        <x14:dataValidation type="list" allowBlank="1" showInputMessage="1" showErrorMessage="1" xr:uid="{00000000-0002-0000-0400-000008000000}">
          <x14:formula1>
            <xm:f>Muuttujat!$I$2:$I$5</xm:f>
          </x14:formula1>
          <xm:sqref>F10:F15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479A36"/>
  </sheetPr>
  <dimension ref="A1:I61"/>
  <sheetViews>
    <sheetView showGridLines="0" showRowColHeaders="0" zoomScaleNormal="100" workbookViewId="0">
      <selection activeCell="G6" sqref="G6"/>
    </sheetView>
  </sheetViews>
  <sheetFormatPr baseColWidth="10" defaultColWidth="10.83203125" defaultRowHeight="16" x14ac:dyDescent="0.2"/>
  <cols>
    <col min="1" max="1" width="7.5" style="32" customWidth="1"/>
    <col min="2" max="2" width="50" style="17" customWidth="1"/>
    <col min="3" max="3" width="5" style="17" customWidth="1"/>
    <col min="4" max="4" width="24.1640625" style="17" customWidth="1"/>
    <col min="5" max="5" width="5" style="17" customWidth="1"/>
    <col min="6" max="6" width="67" style="17" customWidth="1"/>
    <col min="7" max="8" width="27.33203125" style="17" customWidth="1"/>
    <col min="9" max="11" width="12.1640625" style="17" customWidth="1"/>
    <col min="12" max="16384" width="10.83203125" style="17"/>
  </cols>
  <sheetData>
    <row r="1" spans="1:9" ht="35" customHeight="1" x14ac:dyDescent="0.2">
      <c r="A1" s="37"/>
    </row>
    <row r="2" spans="1:9" ht="24" customHeight="1" x14ac:dyDescent="0.3">
      <c r="A2" s="37"/>
      <c r="B2" s="225" t="s">
        <v>280</v>
      </c>
      <c r="C2" s="225"/>
      <c r="D2" s="225"/>
      <c r="E2" s="225"/>
      <c r="F2" s="225"/>
    </row>
    <row r="3" spans="1:9" ht="24" x14ac:dyDescent="0.3">
      <c r="A3" s="37"/>
      <c r="B3" s="16"/>
    </row>
    <row r="4" spans="1:9" ht="101" customHeight="1" x14ac:dyDescent="0.2">
      <c r="A4" s="37"/>
      <c r="B4" s="197" t="s">
        <v>173</v>
      </c>
      <c r="C4" s="197"/>
      <c r="D4" s="197"/>
      <c r="E4" s="197"/>
      <c r="F4" s="197"/>
      <c r="G4" s="13"/>
      <c r="H4" s="13"/>
      <c r="I4" s="13"/>
    </row>
    <row r="5" spans="1:9" ht="56" customHeight="1" x14ac:dyDescent="0.2">
      <c r="A5" s="37"/>
    </row>
    <row r="6" spans="1:9" ht="27" customHeight="1" x14ac:dyDescent="0.2">
      <c r="A6" s="37" t="s">
        <v>95</v>
      </c>
      <c r="B6" s="222" t="s">
        <v>172</v>
      </c>
      <c r="D6" s="218" t="s">
        <v>107</v>
      </c>
      <c r="E6" s="218"/>
      <c r="F6" s="219"/>
      <c r="G6" s="118" t="s">
        <v>123</v>
      </c>
    </row>
    <row r="7" spans="1:9" ht="27" customHeight="1" x14ac:dyDescent="0.2">
      <c r="A7" s="37"/>
      <c r="B7" s="222"/>
      <c r="D7" s="224" t="s">
        <v>106</v>
      </c>
      <c r="E7" s="224"/>
      <c r="F7" s="217"/>
      <c r="G7" s="118" t="s">
        <v>123</v>
      </c>
    </row>
    <row r="8" spans="1:9" ht="27" customHeight="1" x14ac:dyDescent="0.2">
      <c r="A8" s="37"/>
      <c r="B8" s="222"/>
      <c r="D8" s="224" t="s">
        <v>74</v>
      </c>
      <c r="E8" s="224"/>
      <c r="F8" s="217"/>
      <c r="G8" s="118" t="s">
        <v>123</v>
      </c>
    </row>
    <row r="9" spans="1:9" ht="27" customHeight="1" x14ac:dyDescent="0.2">
      <c r="A9" s="37"/>
      <c r="B9" s="222"/>
      <c r="D9" s="218" t="s">
        <v>116</v>
      </c>
      <c r="E9" s="218"/>
      <c r="F9" s="219"/>
      <c r="G9" s="118" t="s">
        <v>123</v>
      </c>
    </row>
    <row r="10" spans="1:9" ht="27" customHeight="1" x14ac:dyDescent="0.2">
      <c r="A10" s="37"/>
      <c r="B10" s="222"/>
      <c r="D10" s="218" t="s">
        <v>75</v>
      </c>
      <c r="E10" s="218"/>
      <c r="F10" s="219"/>
      <c r="G10" s="118" t="s">
        <v>123</v>
      </c>
    </row>
    <row r="11" spans="1:9" ht="27" customHeight="1" x14ac:dyDescent="0.2">
      <c r="A11" s="37"/>
      <c r="B11" s="222"/>
      <c r="D11" s="224" t="s">
        <v>31</v>
      </c>
      <c r="E11" s="224"/>
      <c r="F11" s="217"/>
      <c r="G11" s="118" t="s">
        <v>123</v>
      </c>
    </row>
    <row r="12" spans="1:9" ht="27" customHeight="1" x14ac:dyDescent="0.2">
      <c r="A12" s="37"/>
      <c r="B12" s="222"/>
      <c r="D12" s="224" t="s">
        <v>32</v>
      </c>
      <c r="E12" s="224"/>
      <c r="F12" s="217"/>
      <c r="G12" s="118" t="s">
        <v>123</v>
      </c>
    </row>
    <row r="13" spans="1:9" ht="27" customHeight="1" x14ac:dyDescent="0.2">
      <c r="A13" s="37"/>
      <c r="B13" s="222"/>
      <c r="D13" s="224" t="s">
        <v>33</v>
      </c>
      <c r="E13" s="224"/>
      <c r="F13" s="217"/>
      <c r="G13" s="118" t="s">
        <v>123</v>
      </c>
    </row>
    <row r="14" spans="1:9" ht="27" customHeight="1" x14ac:dyDescent="0.2">
      <c r="A14" s="37"/>
      <c r="B14" s="222"/>
      <c r="D14" s="224" t="s">
        <v>34</v>
      </c>
      <c r="E14" s="224"/>
      <c r="F14" s="217"/>
      <c r="G14" s="118" t="s">
        <v>123</v>
      </c>
    </row>
    <row r="15" spans="1:9" ht="27" customHeight="1" x14ac:dyDescent="0.2">
      <c r="A15" s="37"/>
      <c r="B15" s="222"/>
      <c r="D15" s="224" t="s">
        <v>109</v>
      </c>
      <c r="E15" s="224"/>
      <c r="F15" s="217"/>
      <c r="G15" s="118" t="s">
        <v>123</v>
      </c>
    </row>
    <row r="16" spans="1:9" ht="27" customHeight="1" x14ac:dyDescent="0.2">
      <c r="A16" s="37"/>
      <c r="B16" s="222"/>
      <c r="D16" s="224" t="s">
        <v>108</v>
      </c>
      <c r="E16" s="224"/>
      <c r="F16" s="217"/>
      <c r="G16" s="118" t="s">
        <v>123</v>
      </c>
    </row>
    <row r="17" spans="1:9" ht="35" customHeight="1" x14ac:dyDescent="0.2">
      <c r="A17" s="37"/>
      <c r="B17" s="40"/>
      <c r="F17" s="28"/>
      <c r="H17" s="226" t="s">
        <v>263</v>
      </c>
    </row>
    <row r="18" spans="1:9" ht="35" customHeight="1" x14ac:dyDescent="0.2">
      <c r="A18" s="37" t="s">
        <v>96</v>
      </c>
      <c r="B18" s="35" t="s">
        <v>188</v>
      </c>
      <c r="C18" s="9"/>
      <c r="D18" s="13" t="s">
        <v>144</v>
      </c>
      <c r="E18" s="13"/>
      <c r="F18" s="29" t="s">
        <v>145</v>
      </c>
      <c r="G18" s="13" t="s">
        <v>146</v>
      </c>
      <c r="H18" s="227"/>
    </row>
    <row r="19" spans="1:9" ht="50" customHeight="1" x14ac:dyDescent="0.2">
      <c r="A19" s="37"/>
      <c r="B19" s="35"/>
      <c r="D19" s="118" t="s">
        <v>123</v>
      </c>
      <c r="E19" s="30"/>
      <c r="F19" s="122"/>
      <c r="G19" s="122"/>
      <c r="H19" s="118"/>
    </row>
    <row r="20" spans="1:9" ht="50" customHeight="1" x14ac:dyDescent="0.2">
      <c r="A20" s="37"/>
      <c r="B20" s="35"/>
      <c r="D20" s="118" t="s">
        <v>123</v>
      </c>
      <c r="E20" s="30"/>
      <c r="F20" s="122"/>
      <c r="G20" s="122"/>
      <c r="H20" s="118"/>
    </row>
    <row r="21" spans="1:9" ht="50" customHeight="1" x14ac:dyDescent="0.2">
      <c r="A21" s="37"/>
      <c r="B21" s="35"/>
      <c r="D21" s="118" t="s">
        <v>123</v>
      </c>
      <c r="E21" s="30"/>
      <c r="F21" s="122"/>
      <c r="G21" s="122"/>
      <c r="H21" s="118"/>
    </row>
    <row r="22" spans="1:9" ht="50" customHeight="1" x14ac:dyDescent="0.2">
      <c r="A22" s="37"/>
      <c r="B22" s="35"/>
      <c r="D22" s="118" t="s">
        <v>123</v>
      </c>
      <c r="E22" s="30"/>
      <c r="F22" s="122"/>
      <c r="G22" s="122"/>
      <c r="H22" s="118"/>
    </row>
    <row r="23" spans="1:9" ht="50" customHeight="1" x14ac:dyDescent="0.2">
      <c r="A23" s="37"/>
      <c r="B23" s="35"/>
      <c r="D23" s="118" t="s">
        <v>123</v>
      </c>
      <c r="E23" s="30"/>
      <c r="F23" s="122"/>
      <c r="G23" s="122"/>
      <c r="H23" s="118"/>
    </row>
    <row r="24" spans="1:9" ht="50" customHeight="1" x14ac:dyDescent="0.2">
      <c r="A24" s="37"/>
      <c r="B24" s="50"/>
      <c r="C24" s="9"/>
      <c r="D24" s="118" t="s">
        <v>123</v>
      </c>
      <c r="E24" s="30"/>
      <c r="F24" s="122"/>
      <c r="G24" s="122"/>
      <c r="H24" s="118"/>
    </row>
    <row r="25" spans="1:9" ht="50" customHeight="1" x14ac:dyDescent="0.2">
      <c r="A25" s="37"/>
      <c r="B25" s="50"/>
      <c r="C25" s="9"/>
      <c r="D25" s="118" t="s">
        <v>123</v>
      </c>
      <c r="E25" s="30"/>
      <c r="F25" s="122"/>
      <c r="G25" s="122"/>
      <c r="H25" s="118"/>
    </row>
    <row r="26" spans="1:9" ht="50" customHeight="1" x14ac:dyDescent="0.2">
      <c r="A26" s="37"/>
      <c r="B26" s="50"/>
      <c r="C26" s="9"/>
      <c r="D26" s="118" t="s">
        <v>123</v>
      </c>
      <c r="E26" s="30"/>
      <c r="F26" s="122"/>
      <c r="G26" s="122"/>
      <c r="H26" s="118"/>
    </row>
    <row r="27" spans="1:9" ht="50" customHeight="1" x14ac:dyDescent="0.2">
      <c r="A27" s="37"/>
      <c r="B27" s="40"/>
      <c r="C27" s="9"/>
      <c r="D27" s="15"/>
      <c r="E27" s="38"/>
      <c r="F27" s="39"/>
      <c r="G27" s="57" t="s">
        <v>193</v>
      </c>
      <c r="H27" s="55" t="str">
        <f>SUM(H19:H26)&amp;" htp"</f>
        <v>0 htp</v>
      </c>
      <c r="I27" s="38"/>
    </row>
    <row r="28" spans="1:9" ht="50" customHeight="1" x14ac:dyDescent="0.2">
      <c r="B28" s="56"/>
    </row>
    <row r="29" spans="1:9" ht="50" customHeight="1" x14ac:dyDescent="0.2">
      <c r="B29" s="56"/>
      <c r="H29" s="226" t="s">
        <v>262</v>
      </c>
    </row>
    <row r="30" spans="1:9" ht="50" customHeight="1" x14ac:dyDescent="0.2">
      <c r="A30" s="37" t="s">
        <v>97</v>
      </c>
      <c r="B30" s="222" t="s">
        <v>189</v>
      </c>
      <c r="C30" s="9"/>
      <c r="D30" s="13" t="s">
        <v>144</v>
      </c>
      <c r="E30" s="13"/>
      <c r="F30" s="29" t="s">
        <v>145</v>
      </c>
      <c r="G30" s="17" t="s">
        <v>146</v>
      </c>
      <c r="H30" s="227"/>
    </row>
    <row r="31" spans="1:9" ht="50" customHeight="1" x14ac:dyDescent="0.2">
      <c r="A31" s="37"/>
      <c r="B31" s="222"/>
      <c r="D31" s="118" t="s">
        <v>123</v>
      </c>
      <c r="E31" s="30"/>
      <c r="F31" s="122"/>
      <c r="G31" s="122"/>
      <c r="H31" s="118"/>
    </row>
    <row r="32" spans="1:9" ht="50" customHeight="1" x14ac:dyDescent="0.2">
      <c r="A32" s="37"/>
      <c r="B32" s="222"/>
      <c r="D32" s="118" t="s">
        <v>123</v>
      </c>
      <c r="E32" s="30"/>
      <c r="F32" s="122"/>
      <c r="G32" s="122"/>
      <c r="H32" s="118"/>
    </row>
    <row r="33" spans="1:8" ht="50" customHeight="1" x14ac:dyDescent="0.2">
      <c r="A33" s="37"/>
      <c r="B33" s="222"/>
      <c r="D33" s="118" t="s">
        <v>123</v>
      </c>
      <c r="E33" s="30"/>
      <c r="F33" s="122"/>
      <c r="G33" s="122"/>
      <c r="H33" s="118"/>
    </row>
    <row r="34" spans="1:8" ht="50" customHeight="1" x14ac:dyDescent="0.2">
      <c r="A34" s="37"/>
      <c r="B34" s="222"/>
      <c r="D34" s="118" t="s">
        <v>123</v>
      </c>
      <c r="E34" s="30"/>
      <c r="F34" s="122"/>
      <c r="G34" s="122"/>
      <c r="H34" s="118"/>
    </row>
    <row r="35" spans="1:8" ht="50" customHeight="1" x14ac:dyDescent="0.2">
      <c r="A35" s="37"/>
      <c r="B35" s="50"/>
      <c r="D35" s="118" t="s">
        <v>123</v>
      </c>
      <c r="E35" s="30"/>
      <c r="F35" s="122"/>
      <c r="G35" s="122"/>
      <c r="H35" s="118"/>
    </row>
    <row r="36" spans="1:8" ht="50" customHeight="1" x14ac:dyDescent="0.2">
      <c r="A36" s="37"/>
      <c r="B36" s="50"/>
      <c r="C36" s="9"/>
      <c r="D36" s="118" t="s">
        <v>123</v>
      </c>
      <c r="E36" s="30"/>
      <c r="F36" s="122"/>
      <c r="G36" s="122"/>
      <c r="H36" s="118"/>
    </row>
    <row r="37" spans="1:8" ht="50" customHeight="1" x14ac:dyDescent="0.2">
      <c r="A37" s="37"/>
      <c r="B37" s="50"/>
      <c r="C37" s="9"/>
      <c r="D37" s="118" t="s">
        <v>123</v>
      </c>
      <c r="E37" s="30"/>
      <c r="F37" s="122"/>
      <c r="G37" s="122"/>
      <c r="H37" s="118"/>
    </row>
    <row r="38" spans="1:8" ht="50" customHeight="1" x14ac:dyDescent="0.2">
      <c r="A38" s="37"/>
      <c r="B38" s="50"/>
      <c r="C38" s="9"/>
      <c r="D38" s="118" t="s">
        <v>123</v>
      </c>
      <c r="E38" s="30"/>
      <c r="F38" s="122"/>
      <c r="G38" s="122"/>
      <c r="H38" s="118"/>
    </row>
    <row r="39" spans="1:8" ht="35" customHeight="1" x14ac:dyDescent="0.2">
      <c r="A39" s="37"/>
      <c r="B39" s="40"/>
      <c r="C39" s="9"/>
      <c r="D39" s="15"/>
      <c r="E39" s="38"/>
      <c r="F39" s="39"/>
      <c r="G39" s="57" t="s">
        <v>288</v>
      </c>
      <c r="H39" s="55" t="str">
        <f>SUM(H31:H38)*12&amp;" htp"</f>
        <v>0 htp</v>
      </c>
    </row>
    <row r="40" spans="1:8" ht="35" customHeight="1" x14ac:dyDescent="0.2">
      <c r="B40" s="56"/>
    </row>
    <row r="41" spans="1:8" ht="35" customHeight="1" x14ac:dyDescent="0.2">
      <c r="B41" s="56"/>
    </row>
    <row r="42" spans="1:8" ht="35" customHeight="1" x14ac:dyDescent="0.2">
      <c r="A42" s="37"/>
      <c r="B42" s="40"/>
      <c r="F42" s="17" t="s">
        <v>142</v>
      </c>
      <c r="G42" s="17" t="s">
        <v>286</v>
      </c>
      <c r="H42" s="17" t="s">
        <v>197</v>
      </c>
    </row>
    <row r="43" spans="1:8" ht="45" customHeight="1" x14ac:dyDescent="0.2">
      <c r="A43" s="37" t="s">
        <v>98</v>
      </c>
      <c r="B43" s="222" t="s">
        <v>198</v>
      </c>
      <c r="D43" s="118" t="s">
        <v>123</v>
      </c>
      <c r="F43" s="244"/>
      <c r="G43" s="118"/>
      <c r="H43" s="164"/>
    </row>
    <row r="44" spans="1:8" ht="45" customHeight="1" x14ac:dyDescent="0.2">
      <c r="A44" s="37"/>
      <c r="B44" s="222"/>
      <c r="F44" s="244"/>
      <c r="G44" s="118"/>
      <c r="H44" s="164"/>
    </row>
    <row r="45" spans="1:8" ht="45" customHeight="1" x14ac:dyDescent="0.2">
      <c r="A45" s="37"/>
      <c r="B45" s="222"/>
      <c r="F45" s="244"/>
      <c r="G45" s="118"/>
      <c r="H45" s="164"/>
    </row>
    <row r="46" spans="1:8" ht="35" customHeight="1" x14ac:dyDescent="0.2">
      <c r="A46" s="37"/>
      <c r="B46" s="222"/>
      <c r="F46" s="31"/>
      <c r="G46" s="57" t="s">
        <v>195</v>
      </c>
      <c r="H46" s="55" t="str">
        <f>SUM(G43:G45)-SUM(H43:H45)&amp;" €"</f>
        <v>0 €</v>
      </c>
    </row>
    <row r="47" spans="1:8" ht="35" customHeight="1" x14ac:dyDescent="0.2">
      <c r="A47" s="37"/>
      <c r="B47" s="40"/>
      <c r="F47" s="31"/>
      <c r="G47" s="31"/>
      <c r="H47" s="31"/>
    </row>
    <row r="48" spans="1:8" ht="35" customHeight="1" x14ac:dyDescent="0.2">
      <c r="A48" s="37"/>
      <c r="B48" s="40"/>
      <c r="F48" s="17" t="s">
        <v>143</v>
      </c>
      <c r="H48" s="17" t="s">
        <v>287</v>
      </c>
    </row>
    <row r="49" spans="1:8" ht="45" customHeight="1" x14ac:dyDescent="0.2">
      <c r="A49" s="37" t="s">
        <v>99</v>
      </c>
      <c r="B49" s="222" t="s">
        <v>194</v>
      </c>
      <c r="D49" s="118" t="s">
        <v>123</v>
      </c>
      <c r="F49" s="245"/>
      <c r="G49" s="246"/>
      <c r="H49" s="123"/>
    </row>
    <row r="50" spans="1:8" ht="45" customHeight="1" x14ac:dyDescent="0.2">
      <c r="A50" s="37"/>
      <c r="B50" s="222"/>
      <c r="F50" s="245"/>
      <c r="G50" s="246"/>
      <c r="H50" s="123"/>
    </row>
    <row r="51" spans="1:8" ht="45" customHeight="1" x14ac:dyDescent="0.2">
      <c r="A51" s="37"/>
      <c r="B51" s="222"/>
      <c r="F51" s="245"/>
      <c r="G51" s="246"/>
      <c r="H51" s="123"/>
    </row>
    <row r="52" spans="1:8" ht="35" customHeight="1" x14ac:dyDescent="0.2">
      <c r="A52" s="37"/>
      <c r="B52" s="35"/>
      <c r="G52" s="57" t="s">
        <v>196</v>
      </c>
      <c r="H52" s="55" t="str">
        <f>SUM(G49:G51)-SUM(H49:H51)&amp;" €"</f>
        <v>0 €</v>
      </c>
    </row>
    <row r="53" spans="1:8" ht="35" customHeight="1" x14ac:dyDescent="0.2">
      <c r="B53" s="35"/>
    </row>
    <row r="54" spans="1:8" ht="35" customHeight="1" x14ac:dyDescent="0.2">
      <c r="B54" s="35"/>
    </row>
    <row r="55" spans="1:8" ht="35" customHeight="1" x14ac:dyDescent="0.2">
      <c r="B55" s="35"/>
    </row>
    <row r="56" spans="1:8" ht="35" customHeight="1" x14ac:dyDescent="0.2">
      <c r="B56" s="40"/>
    </row>
    <row r="57" spans="1:8" ht="35" customHeight="1" x14ac:dyDescent="0.2"/>
    <row r="58" spans="1:8" ht="35" customHeight="1" x14ac:dyDescent="0.2">
      <c r="B58" s="40"/>
    </row>
    <row r="59" spans="1:8" ht="35" customHeight="1" x14ac:dyDescent="0.2"/>
    <row r="60" spans="1:8" ht="35" customHeight="1" x14ac:dyDescent="0.2"/>
    <row r="61" spans="1:8" ht="35" customHeight="1" x14ac:dyDescent="0.2"/>
  </sheetData>
  <sheetProtection sheet="1" objects="1" scenarios="1"/>
  <mergeCells count="22">
    <mergeCell ref="B2:F2"/>
    <mergeCell ref="H29:H30"/>
    <mergeCell ref="H17:H18"/>
    <mergeCell ref="B30:B34"/>
    <mergeCell ref="D16:F16"/>
    <mergeCell ref="B6:B16"/>
    <mergeCell ref="B43:B46"/>
    <mergeCell ref="B49:B51"/>
    <mergeCell ref="B4:F4"/>
    <mergeCell ref="F49:G49"/>
    <mergeCell ref="F50:G50"/>
    <mergeCell ref="F51:G51"/>
    <mergeCell ref="D6:F6"/>
    <mergeCell ref="D7:F7"/>
    <mergeCell ref="D8:F8"/>
    <mergeCell ref="D9:F9"/>
    <mergeCell ref="D10:F10"/>
    <mergeCell ref="D11:F11"/>
    <mergeCell ref="D12:F12"/>
    <mergeCell ref="D13:F13"/>
    <mergeCell ref="D14:F14"/>
    <mergeCell ref="D15:F15"/>
  </mergeCells>
  <pageMargins left="0.7" right="0.7" top="0.75" bottom="0.75" header="0.3" footer="0.3"/>
  <pageSetup paperSize="9" orientation="portrait" horizontalDpi="0" verticalDpi="0"/>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500-000000000000}">
          <x14:formula1>
            <xm:f>Muuttujat!$Q$2:$Q$5</xm:f>
          </x14:formula1>
          <xm:sqref>G6:G16</xm:sqref>
        </x14:dataValidation>
        <x14:dataValidation type="list" allowBlank="1" showInputMessage="1" showErrorMessage="1" xr:uid="{00000000-0002-0000-0500-000001000000}">
          <x14:formula1>
            <xm:f>Muuttujat!$U$2:$U$5</xm:f>
          </x14:formula1>
          <xm:sqref>D43</xm:sqref>
        </x14:dataValidation>
        <x14:dataValidation type="list" allowBlank="1" showInputMessage="1" showErrorMessage="1" xr:uid="{00000000-0002-0000-0500-000002000000}">
          <x14:formula1>
            <xm:f>Muuttujat!$W$2:$W$5</xm:f>
          </x14:formula1>
          <xm:sqref>D49</xm:sqref>
        </x14:dataValidation>
        <x14:dataValidation type="list" allowBlank="1" showInputMessage="1" showErrorMessage="1" xr:uid="{00000000-0002-0000-0500-000003000000}">
          <x14:formula1>
            <xm:f>Muuttujat!$R$2:$R$13</xm:f>
          </x14:formula1>
          <xm:sqref>D20:D27 D39</xm:sqref>
        </x14:dataValidation>
        <x14:dataValidation type="list" allowBlank="1" showInputMessage="1" showErrorMessage="1" xr:uid="{00000000-0002-0000-0500-000004000000}">
          <x14:formula1>
            <xm:f>Muuttujat!$R$2:$R$9</xm:f>
          </x14:formula1>
          <xm:sqref>D19</xm:sqref>
        </x14:dataValidation>
        <x14:dataValidation type="list" allowBlank="1" showInputMessage="1" showErrorMessage="1" xr:uid="{00000000-0002-0000-0500-000005000000}">
          <x14:formula1>
            <xm:f>Muuttujat!$T$2:$T$9</xm:f>
          </x14:formula1>
          <xm:sqref>D31:D38</xm:sqref>
        </x14:dataValidation>
        <x14:dataValidation type="list" allowBlank="1" showInputMessage="1" showErrorMessage="1" xr:uid="{00000000-0002-0000-0500-000006000000}">
          <x14:formula1>
            <xm:f>Muuttujat!$R:$R</xm:f>
          </x14:formula1>
          <xm:sqref>E19:E27 E31:E39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A34E96"/>
  </sheetPr>
  <dimension ref="A1:H70"/>
  <sheetViews>
    <sheetView showGridLines="0" showRowColHeaders="0" zoomScale="150" zoomScaleNormal="150" workbookViewId="0"/>
  </sheetViews>
  <sheetFormatPr baseColWidth="10" defaultColWidth="0" defaultRowHeight="16" zeroHeight="1" x14ac:dyDescent="0.2"/>
  <cols>
    <col min="1" max="1" width="3.83203125" style="5" customWidth="1"/>
    <col min="2" max="7" width="11.1640625" style="5" customWidth="1"/>
    <col min="8" max="8" width="3.83203125" style="5" customWidth="1"/>
    <col min="9" max="16384" width="10.83203125" style="5" hidden="1"/>
  </cols>
  <sheetData>
    <row r="1" spans="1:8" ht="7" customHeight="1" x14ac:dyDescent="0.2">
      <c r="A1" s="172"/>
      <c r="B1" s="173"/>
      <c r="C1" s="173"/>
      <c r="D1" s="173"/>
      <c r="E1" s="173"/>
      <c r="F1" s="173"/>
      <c r="G1" s="173"/>
      <c r="H1" s="173"/>
    </row>
    <row r="2" spans="1:8" x14ac:dyDescent="0.2">
      <c r="A2" s="172"/>
      <c r="B2" s="92" t="s">
        <v>260</v>
      </c>
      <c r="C2" s="93"/>
      <c r="D2" s="93"/>
      <c r="E2" s="93"/>
      <c r="F2" s="93"/>
      <c r="G2" s="93"/>
      <c r="H2" s="93"/>
    </row>
    <row r="3" spans="1:8" ht="8" customHeight="1" x14ac:dyDescent="0.2">
      <c r="A3" s="172"/>
      <c r="B3" s="94"/>
      <c r="C3" s="93"/>
      <c r="D3" s="93"/>
      <c r="E3" s="93"/>
      <c r="F3" s="93"/>
      <c r="G3" s="93"/>
      <c r="H3" s="93"/>
    </row>
    <row r="4" spans="1:8" ht="109" customHeight="1" x14ac:dyDescent="0.2">
      <c r="A4" s="172"/>
      <c r="B4" s="228" t="s">
        <v>293</v>
      </c>
      <c r="C4" s="228"/>
      <c r="D4" s="228"/>
      <c r="E4" s="228"/>
      <c r="F4" s="228"/>
      <c r="G4" s="228"/>
      <c r="H4" s="167"/>
    </row>
    <row r="5" spans="1:8" ht="6" customHeight="1" x14ac:dyDescent="0.2">
      <c r="A5" s="172"/>
      <c r="B5" s="95"/>
      <c r="C5" s="95"/>
      <c r="D5" s="95"/>
      <c r="E5" s="95"/>
      <c r="F5" s="95"/>
      <c r="G5" s="95"/>
      <c r="H5" s="95"/>
    </row>
    <row r="6" spans="1:8" s="69" customFormat="1" ht="24" customHeight="1" x14ac:dyDescent="0.2">
      <c r="A6" s="174"/>
      <c r="B6" s="96" t="s">
        <v>229</v>
      </c>
      <c r="C6" s="96"/>
      <c r="D6" s="86"/>
      <c r="E6" s="86"/>
      <c r="F6" s="86"/>
      <c r="G6" s="86"/>
      <c r="H6" s="86"/>
    </row>
    <row r="7" spans="1:8" s="69" customFormat="1" ht="29" customHeight="1" x14ac:dyDescent="0.2">
      <c r="A7" s="174"/>
      <c r="B7" s="97" t="s">
        <v>253</v>
      </c>
      <c r="C7" s="231" t="str">
        <f>IF('A. Taustatiedot'!D5&lt;&gt;"",'A. Taustatiedot'!D5,"")</f>
        <v/>
      </c>
      <c r="D7" s="231"/>
      <c r="E7" s="98" t="s">
        <v>257</v>
      </c>
      <c r="F7" s="99"/>
      <c r="G7" s="99"/>
      <c r="H7" s="86"/>
    </row>
    <row r="8" spans="1:8" s="69" customFormat="1" ht="24" x14ac:dyDescent="0.2">
      <c r="A8" s="174"/>
      <c r="B8" s="97" t="s">
        <v>254</v>
      </c>
      <c r="C8" s="231" t="str">
        <f>IF('A. Taustatiedot'!D7&lt;&gt;"",'A. Taustatiedot'!D7,"")</f>
        <v/>
      </c>
      <c r="D8" s="231"/>
      <c r="E8" s="233" t="str">
        <f>IF('A. Taustatiedot'!D9&lt;&gt;"",'A. Taustatiedot'!D9,"")</f>
        <v/>
      </c>
      <c r="F8" s="233"/>
      <c r="G8" s="233"/>
      <c r="H8" s="86"/>
    </row>
    <row r="9" spans="1:8" s="69" customFormat="1" ht="29" customHeight="1" x14ac:dyDescent="0.2">
      <c r="A9" s="174"/>
      <c r="B9" s="97" t="s">
        <v>255</v>
      </c>
      <c r="C9" s="231" t="str">
        <f>IF('A. Taustatiedot'!D11&lt;&gt;"",'A. Taustatiedot'!D11,"")</f>
        <v/>
      </c>
      <c r="D9" s="231"/>
      <c r="E9" s="233"/>
      <c r="F9" s="233"/>
      <c r="G9" s="233"/>
      <c r="H9" s="86"/>
    </row>
    <row r="10" spans="1:8" s="69" customFormat="1" ht="29" customHeight="1" x14ac:dyDescent="0.2">
      <c r="A10" s="174"/>
      <c r="B10" s="76" t="s">
        <v>256</v>
      </c>
      <c r="C10" s="231" t="str">
        <f>IF('A. Taustatiedot'!D13&lt;&gt;"",'A. Taustatiedot'!D13,"")</f>
        <v/>
      </c>
      <c r="D10" s="231"/>
      <c r="E10" s="233"/>
      <c r="F10" s="233"/>
      <c r="G10" s="233"/>
      <c r="H10" s="86"/>
    </row>
    <row r="11" spans="1:8" s="69" customFormat="1" ht="37" customHeight="1" x14ac:dyDescent="0.2">
      <c r="A11" s="174"/>
      <c r="B11" s="97" t="s">
        <v>290</v>
      </c>
      <c r="C11" s="231" t="str">
        <f>IF('A. Taustatiedot'!D15&lt;&gt;"",'A. Taustatiedot'!D15,"")</f>
        <v/>
      </c>
      <c r="D11" s="231"/>
      <c r="E11" s="233"/>
      <c r="F11" s="233"/>
      <c r="G11" s="233"/>
      <c r="H11" s="86"/>
    </row>
    <row r="12" spans="1:8" s="69" customFormat="1" ht="4" customHeight="1" x14ac:dyDescent="0.2">
      <c r="A12" s="174"/>
      <c r="B12" s="86"/>
      <c r="C12" s="86"/>
      <c r="D12" s="86"/>
      <c r="E12" s="86"/>
      <c r="F12" s="86"/>
      <c r="G12" s="86"/>
      <c r="H12" s="86"/>
    </row>
    <row r="13" spans="1:8" s="75" customFormat="1" ht="18" customHeight="1" x14ac:dyDescent="0.2">
      <c r="A13" s="175"/>
      <c r="B13" s="176" t="s">
        <v>238</v>
      </c>
      <c r="C13" s="177"/>
      <c r="D13" s="177"/>
      <c r="E13" s="177"/>
      <c r="F13" s="177"/>
      <c r="G13" s="177"/>
      <c r="H13" s="177"/>
    </row>
    <row r="14" spans="1:8" s="69" customFormat="1" ht="10" customHeight="1" x14ac:dyDescent="0.2">
      <c r="A14" s="178"/>
      <c r="B14" s="100"/>
      <c r="C14" s="100"/>
      <c r="D14" s="100"/>
      <c r="E14" s="100"/>
      <c r="F14" s="100"/>
      <c r="G14" s="100"/>
      <c r="H14" s="100"/>
    </row>
    <row r="15" spans="1:8" s="69" customFormat="1" ht="36" customHeight="1" x14ac:dyDescent="0.2">
      <c r="A15" s="178"/>
      <c r="B15" s="179" t="str">
        <f>Support!C57</f>
        <v>HYÖTY-POTENTIAALI</v>
      </c>
      <c r="C15" s="180" t="str">
        <f>Support!D58</f>
        <v/>
      </c>
      <c r="D15" s="101"/>
      <c r="E15" s="179" t="str">
        <f>Support!C132</f>
        <v>KOKONAIS-ARVIO RISKISTÄ</v>
      </c>
      <c r="F15" s="180" t="str">
        <f>Support!C133</f>
        <v/>
      </c>
      <c r="G15" s="100"/>
      <c r="H15" s="100"/>
    </row>
    <row r="16" spans="1:8" s="69" customFormat="1" ht="11" customHeight="1" x14ac:dyDescent="0.2">
      <c r="A16" s="178"/>
      <c r="B16" s="101"/>
      <c r="C16" s="102"/>
      <c r="D16" s="70"/>
      <c r="E16" s="103"/>
      <c r="F16" s="100"/>
      <c r="G16" s="70"/>
      <c r="H16" s="100"/>
    </row>
    <row r="17" spans="1:8" s="69" customFormat="1" ht="14" customHeight="1" x14ac:dyDescent="0.2">
      <c r="A17" s="178"/>
      <c r="B17" s="101"/>
      <c r="C17" s="101"/>
      <c r="D17" s="101"/>
      <c r="E17" s="101"/>
      <c r="F17" s="101"/>
      <c r="G17" s="101"/>
      <c r="H17" s="100"/>
    </row>
    <row r="18" spans="1:8" s="69" customFormat="1" ht="14" customHeight="1" x14ac:dyDescent="0.2">
      <c r="A18" s="178"/>
      <c r="B18" s="11"/>
      <c r="C18" s="11"/>
      <c r="D18" s="104"/>
      <c r="E18" s="104"/>
      <c r="F18" s="104"/>
      <c r="G18" s="104"/>
      <c r="H18" s="100"/>
    </row>
    <row r="19" spans="1:8" s="69" customFormat="1" ht="43" customHeight="1" x14ac:dyDescent="0.2">
      <c r="A19" s="178"/>
      <c r="B19" s="181" t="s">
        <v>39</v>
      </c>
      <c r="C19" s="182" t="s">
        <v>44</v>
      </c>
      <c r="D19" s="182" t="s">
        <v>44</v>
      </c>
      <c r="E19" s="183" t="s">
        <v>45</v>
      </c>
      <c r="F19" s="184" t="s">
        <v>46</v>
      </c>
      <c r="G19" s="184" t="s">
        <v>46</v>
      </c>
      <c r="H19" s="100"/>
    </row>
    <row r="20" spans="1:8" s="69" customFormat="1" ht="43" customHeight="1" x14ac:dyDescent="0.2">
      <c r="A20" s="178"/>
      <c r="B20" s="181" t="s">
        <v>38</v>
      </c>
      <c r="C20" s="182" t="s">
        <v>44</v>
      </c>
      <c r="D20" s="183" t="s">
        <v>45</v>
      </c>
      <c r="E20" s="183" t="s">
        <v>45</v>
      </c>
      <c r="F20" s="184" t="s">
        <v>46</v>
      </c>
      <c r="G20" s="184" t="s">
        <v>46</v>
      </c>
      <c r="H20" s="100"/>
    </row>
    <row r="21" spans="1:8" s="69" customFormat="1" ht="43" customHeight="1" x14ac:dyDescent="0.2">
      <c r="A21" s="178"/>
      <c r="B21" s="181" t="s">
        <v>120</v>
      </c>
      <c r="C21" s="183" t="s">
        <v>45</v>
      </c>
      <c r="D21" s="183" t="s">
        <v>45</v>
      </c>
      <c r="E21" s="184" t="s">
        <v>46</v>
      </c>
      <c r="F21" s="184" t="s">
        <v>46</v>
      </c>
      <c r="G21" s="185" t="s">
        <v>47</v>
      </c>
      <c r="H21" s="100"/>
    </row>
    <row r="22" spans="1:8" s="69" customFormat="1" ht="43" customHeight="1" x14ac:dyDescent="0.2">
      <c r="A22" s="178"/>
      <c r="B22" s="181" t="s">
        <v>36</v>
      </c>
      <c r="C22" s="183" t="s">
        <v>45</v>
      </c>
      <c r="D22" s="184" t="s">
        <v>46</v>
      </c>
      <c r="E22" s="184" t="s">
        <v>46</v>
      </c>
      <c r="F22" s="185" t="s">
        <v>47</v>
      </c>
      <c r="G22" s="186" t="s">
        <v>47</v>
      </c>
      <c r="H22" s="100"/>
    </row>
    <row r="23" spans="1:8" s="69" customFormat="1" ht="43" customHeight="1" x14ac:dyDescent="0.2">
      <c r="A23" s="178"/>
      <c r="B23" s="181" t="s">
        <v>37</v>
      </c>
      <c r="C23" s="184" t="s">
        <v>46</v>
      </c>
      <c r="D23" s="184" t="s">
        <v>46</v>
      </c>
      <c r="E23" s="185" t="s">
        <v>47</v>
      </c>
      <c r="F23" s="186" t="s">
        <v>47</v>
      </c>
      <c r="G23" s="186" t="s">
        <v>47</v>
      </c>
      <c r="H23" s="100"/>
    </row>
    <row r="24" spans="1:8" s="69" customFormat="1" ht="43" customHeight="1" x14ac:dyDescent="0.2">
      <c r="A24" s="178"/>
      <c r="B24" s="187"/>
      <c r="C24" s="181" t="s">
        <v>43</v>
      </c>
      <c r="D24" s="181" t="s">
        <v>42</v>
      </c>
      <c r="E24" s="181" t="s">
        <v>121</v>
      </c>
      <c r="F24" s="181" t="s">
        <v>41</v>
      </c>
      <c r="G24" s="181" t="s">
        <v>40</v>
      </c>
      <c r="H24" s="100"/>
    </row>
    <row r="25" spans="1:8" s="69" customFormat="1" ht="23" customHeight="1" x14ac:dyDescent="0.2">
      <c r="A25" s="178"/>
      <c r="B25" s="100"/>
      <c r="C25" s="100"/>
      <c r="D25" s="100"/>
      <c r="E25" s="100"/>
      <c r="F25" s="100"/>
      <c r="G25" s="100"/>
      <c r="H25" s="100"/>
    </row>
    <row r="26" spans="1:8" s="69" customFormat="1" ht="31" customHeight="1" x14ac:dyDescent="0.2">
      <c r="A26" s="178"/>
      <c r="B26" s="239" t="s">
        <v>278</v>
      </c>
      <c r="C26" s="239"/>
      <c r="D26" s="239"/>
      <c r="E26" s="239"/>
      <c r="F26" s="232" t="str">
        <f>IFERROR(INDEX(C19:G23,MATCH(C15,B19:B23,0),MATCH(F15,C24:G24,0)),"")</f>
        <v/>
      </c>
      <c r="G26" s="232"/>
      <c r="H26" s="100"/>
    </row>
    <row r="27" spans="1:8" s="69" customFormat="1" ht="53" customHeight="1" x14ac:dyDescent="0.2">
      <c r="A27" s="178"/>
      <c r="B27" s="229" t="s">
        <v>279</v>
      </c>
      <c r="C27" s="229"/>
      <c r="D27" s="229"/>
      <c r="E27" s="229"/>
      <c r="F27" s="229"/>
      <c r="G27" s="229"/>
      <c r="H27" s="100"/>
    </row>
    <row r="28" spans="1:8" s="69" customFormat="1" ht="3" customHeight="1" x14ac:dyDescent="0.2">
      <c r="A28" s="178"/>
      <c r="B28" s="84"/>
      <c r="C28" s="84"/>
      <c r="D28" s="84"/>
      <c r="E28" s="84"/>
      <c r="F28" s="84"/>
      <c r="G28" s="84"/>
      <c r="H28" s="100"/>
    </row>
    <row r="29" spans="1:8" s="69" customFormat="1" ht="22" customHeight="1" x14ac:dyDescent="0.2">
      <c r="A29" s="174"/>
      <c r="B29" s="85" t="s">
        <v>239</v>
      </c>
      <c r="C29" s="86"/>
      <c r="D29" s="86"/>
      <c r="E29" s="86"/>
      <c r="F29" s="86"/>
      <c r="G29" s="86"/>
      <c r="H29" s="86"/>
    </row>
    <row r="30" spans="1:8" s="69" customFormat="1" ht="16" customHeight="1" x14ac:dyDescent="0.2">
      <c r="A30" s="174"/>
      <c r="B30" s="105" t="str">
        <f>Support!C3</f>
        <v>KESTÄVÄN KEHITYKSEN EDISTÄMINEN</v>
      </c>
      <c r="C30" s="106"/>
      <c r="D30" s="168"/>
      <c r="E30" s="76"/>
      <c r="F30" s="99"/>
      <c r="G30" s="168"/>
      <c r="H30" s="86"/>
    </row>
    <row r="31" spans="1:8" s="69" customFormat="1" ht="112" customHeight="1" x14ac:dyDescent="0.2">
      <c r="A31" s="174"/>
      <c r="B31" s="233" t="str">
        <f>Support!C17</f>
        <v>Tietoaineistolle ei arvioitu olennaista vaikutusta YK:n kestävän kehityksen edistämiselle</v>
      </c>
      <c r="C31" s="233"/>
      <c r="D31" s="233"/>
      <c r="E31" s="234" t="str">
        <f>Support!D17</f>
        <v/>
      </c>
      <c r="F31" s="234"/>
      <c r="G31" s="234"/>
      <c r="H31" s="86"/>
    </row>
    <row r="32" spans="1:8" s="69" customFormat="1" ht="16" customHeight="1" x14ac:dyDescent="0.2">
      <c r="A32" s="174"/>
      <c r="B32" s="105" t="str">
        <f>Support!C20</f>
        <v>EU:N ARVOKKAAT TIETOAINEISTOT</v>
      </c>
      <c r="C32" s="106"/>
      <c r="D32" s="106"/>
      <c r="E32" s="168"/>
      <c r="F32" s="99"/>
      <c r="G32" s="168"/>
      <c r="H32" s="86"/>
    </row>
    <row r="33" spans="1:8" s="69" customFormat="1" ht="78" customHeight="1" x14ac:dyDescent="0.2">
      <c r="A33" s="174"/>
      <c r="B33" s="233" t="str">
        <f>Support!C28</f>
        <v>Tietoaineisto ei liity avoimen datan direktiivissä olevan luokittelun mukaisiin teemaluokkiin tai asiasta ei ole tietoa</v>
      </c>
      <c r="C33" s="233"/>
      <c r="D33" s="233"/>
      <c r="E33" s="234" t="str">
        <f>Support!D28</f>
        <v/>
      </c>
      <c r="F33" s="234"/>
      <c r="G33" s="234"/>
      <c r="H33" s="86"/>
    </row>
    <row r="34" spans="1:8" s="69" customFormat="1" x14ac:dyDescent="0.2">
      <c r="A34" s="174"/>
      <c r="B34" s="105" t="str">
        <f>Support!C30</f>
        <v>TIEDON KÄYTTÖASTE</v>
      </c>
      <c r="C34" s="107"/>
      <c r="D34" s="168"/>
      <c r="E34" s="169"/>
      <c r="F34" s="108"/>
      <c r="G34" s="169"/>
      <c r="H34" s="86"/>
    </row>
    <row r="35" spans="1:8" s="69" customFormat="1" ht="32" customHeight="1" x14ac:dyDescent="0.2">
      <c r="A35" s="174"/>
      <c r="B35" s="233" t="str">
        <f>Support!C32</f>
        <v>Tietoaineiston nykyistä käyttöastetta ei osattu arvioida.</v>
      </c>
      <c r="C35" s="233"/>
      <c r="D35" s="233"/>
      <c r="E35" s="234" t="str">
        <f>Support!D32</f>
        <v/>
      </c>
      <c r="F35" s="234"/>
      <c r="G35" s="234"/>
      <c r="H35" s="86"/>
    </row>
    <row r="36" spans="1:8" s="69" customFormat="1" x14ac:dyDescent="0.2">
      <c r="A36" s="174"/>
      <c r="B36" s="105" t="str">
        <f>Support!C34</f>
        <v>TIEDON HYÖDYNTÄJÄT</v>
      </c>
      <c r="C36" s="107"/>
      <c r="D36" s="168"/>
      <c r="E36" s="169"/>
      <c r="F36" s="108"/>
      <c r="G36" s="169"/>
      <c r="H36" s="86"/>
    </row>
    <row r="37" spans="1:8" s="69" customFormat="1" ht="90" customHeight="1" x14ac:dyDescent="0.2">
      <c r="A37" s="174"/>
      <c r="B37" s="233" t="str">
        <f>Support!C45</f>
        <v>Tietoaineiston potentiaalisia hyödyntäjiä ei ole vielä tunnistettu.</v>
      </c>
      <c r="C37" s="233"/>
      <c r="D37" s="233"/>
      <c r="E37" s="234" t="str">
        <f>Support!D45</f>
        <v/>
      </c>
      <c r="F37" s="234"/>
      <c r="G37" s="234"/>
      <c r="H37" s="86"/>
    </row>
    <row r="38" spans="1:8" s="69" customFormat="1" ht="16" customHeight="1" x14ac:dyDescent="0.2">
      <c r="A38" s="174"/>
      <c r="B38" s="105" t="str">
        <f>Support!C47</f>
        <v>TUNNISTETUT KÄYTTÖTAPAUKSET</v>
      </c>
      <c r="C38" s="105"/>
      <c r="D38" s="105"/>
      <c r="E38" s="169"/>
      <c r="F38" s="108"/>
      <c r="G38" s="169"/>
      <c r="H38" s="86"/>
    </row>
    <row r="39" spans="1:8" s="69" customFormat="1" ht="72" customHeight="1" x14ac:dyDescent="0.2">
      <c r="A39" s="174"/>
      <c r="B39" s="233" t="str">
        <f>Support!C49</f>
        <v>Tietoaineistolle ei vielä ole tunnistettu käyttötapauksia.</v>
      </c>
      <c r="C39" s="233"/>
      <c r="D39" s="233"/>
      <c r="E39" s="234" t="str">
        <f>Support!D49</f>
        <v/>
      </c>
      <c r="F39" s="234"/>
      <c r="G39" s="234"/>
      <c r="H39" s="86"/>
    </row>
    <row r="40" spans="1:8" s="69" customFormat="1" ht="10" customHeight="1" x14ac:dyDescent="0.2">
      <c r="A40" s="174"/>
      <c r="B40" s="168"/>
      <c r="C40" s="168"/>
      <c r="D40" s="168"/>
      <c r="E40" s="76"/>
      <c r="F40" s="168"/>
      <c r="G40" s="168"/>
      <c r="H40" s="86"/>
    </row>
    <row r="41" spans="1:8" s="69" customFormat="1" ht="37" customHeight="1" x14ac:dyDescent="0.2">
      <c r="A41" s="174"/>
      <c r="B41" s="179" t="str">
        <f>Support!C51</f>
        <v>TIEDON MERKITYS</v>
      </c>
      <c r="C41" s="188" t="str">
        <f>Support!D52</f>
        <v/>
      </c>
      <c r="D41" s="179" t="str">
        <f>Support!C54</f>
        <v>KÄYTÖN TODEN-NÄKÖISYYS</v>
      </c>
      <c r="E41" s="188" t="str">
        <f>Support!D55</f>
        <v/>
      </c>
      <c r="F41" s="179" t="str">
        <f>Support!C57</f>
        <v>HYÖTY-POTENTIAALI</v>
      </c>
      <c r="G41" s="188" t="str">
        <f>'B. Hyödyt'!E55</f>
        <v/>
      </c>
      <c r="H41" s="86"/>
    </row>
    <row r="42" spans="1:8" s="69" customFormat="1" ht="12" customHeight="1" x14ac:dyDescent="0.2">
      <c r="A42" s="174"/>
      <c r="B42" s="105"/>
      <c r="C42" s="109"/>
      <c r="D42" s="106"/>
      <c r="E42" s="76"/>
      <c r="F42" s="168"/>
      <c r="G42" s="168"/>
      <c r="H42" s="86"/>
    </row>
    <row r="43" spans="1:8" s="69" customFormat="1" ht="21" customHeight="1" x14ac:dyDescent="0.2">
      <c r="A43" s="178"/>
      <c r="B43" s="176" t="s">
        <v>241</v>
      </c>
      <c r="C43" s="111"/>
      <c r="D43" s="112"/>
      <c r="E43" s="113"/>
      <c r="F43" s="170"/>
      <c r="G43" s="170"/>
      <c r="H43" s="101"/>
    </row>
    <row r="44" spans="1:8" s="69" customFormat="1" x14ac:dyDescent="0.2">
      <c r="A44" s="178"/>
      <c r="B44" s="110" t="str">
        <f>Support!C61</f>
        <v>HENKILÖTIETO</v>
      </c>
      <c r="C44" s="111"/>
      <c r="D44" s="112"/>
      <c r="E44" s="113"/>
      <c r="F44" s="170"/>
      <c r="G44" s="170"/>
      <c r="H44" s="100"/>
    </row>
    <row r="45" spans="1:8" s="69" customFormat="1" ht="72" customHeight="1" x14ac:dyDescent="0.2">
      <c r="A45" s="178"/>
      <c r="B45" s="235" t="str">
        <f>Support!C67</f>
        <v/>
      </c>
      <c r="C45" s="235"/>
      <c r="D45" s="235"/>
      <c r="E45" s="236" t="str">
        <f>Support!D67</f>
        <v/>
      </c>
      <c r="F45" s="236"/>
      <c r="G45" s="236"/>
      <c r="H45" s="100"/>
    </row>
    <row r="46" spans="1:8" s="69" customFormat="1" x14ac:dyDescent="0.2">
      <c r="A46" s="178"/>
      <c r="B46" s="110" t="str">
        <f>Support!C69</f>
        <v>VÄÄRINKÄYTTÄJÄT</v>
      </c>
      <c r="C46" s="111"/>
      <c r="D46" s="112"/>
      <c r="E46" s="113"/>
      <c r="F46" s="170"/>
      <c r="G46" s="170"/>
      <c r="H46" s="100"/>
    </row>
    <row r="47" spans="1:8" s="69" customFormat="1" ht="105" customHeight="1" x14ac:dyDescent="0.2">
      <c r="A47" s="178"/>
      <c r="B47" s="235" t="str">
        <f>Support!C78</f>
        <v>Potentiaalisia tietoaineiston väärinkäyttäjiä ei tunnistettu.</v>
      </c>
      <c r="C47" s="235"/>
      <c r="D47" s="235"/>
      <c r="E47" s="236" t="str">
        <f>Support!D78</f>
        <v/>
      </c>
      <c r="F47" s="236"/>
      <c r="G47" s="236"/>
      <c r="H47" s="100"/>
    </row>
    <row r="48" spans="1:8" s="69" customFormat="1" x14ac:dyDescent="0.2">
      <c r="A48" s="178"/>
      <c r="B48" s="110" t="str">
        <f>Support!C80</f>
        <v>YHDISTELY</v>
      </c>
      <c r="C48" s="111"/>
      <c r="D48" s="112"/>
      <c r="E48" s="113"/>
      <c r="F48" s="170"/>
      <c r="G48" s="170"/>
      <c r="H48" s="100"/>
    </row>
    <row r="49" spans="1:8" s="69" customFormat="1" ht="103" customHeight="1" x14ac:dyDescent="0.2">
      <c r="A49" s="178"/>
      <c r="B49" s="235" t="str">
        <f>Support!C85</f>
        <v>Tietoaineiston yhdistelystä ei tunnistettu muodostuvan riskejä.</v>
      </c>
      <c r="C49" s="235"/>
      <c r="D49" s="235"/>
      <c r="E49" s="236" t="str">
        <f>Support!D85</f>
        <v/>
      </c>
      <c r="F49" s="236"/>
      <c r="G49" s="236"/>
      <c r="H49" s="100"/>
    </row>
    <row r="50" spans="1:8" s="69" customFormat="1" x14ac:dyDescent="0.2">
      <c r="A50" s="178"/>
      <c r="B50" s="110" t="str">
        <f>Support!C87</f>
        <v>VAHINGOT YKSITYISHENKILÖILLE</v>
      </c>
      <c r="C50" s="111"/>
      <c r="D50" s="112"/>
      <c r="E50" s="101"/>
      <c r="F50" s="170"/>
      <c r="G50" s="170"/>
      <c r="H50" s="100"/>
    </row>
    <row r="51" spans="1:8" s="69" customFormat="1" ht="178" customHeight="1" x14ac:dyDescent="0.2">
      <c r="A51" s="178"/>
      <c r="B51" s="235" t="str">
        <f>Support!C94</f>
        <v xml:space="preserve">Tiedon uudelleentunnistuksessa ei nähty potentiaalisia riskejä yksityishenkilöille. </v>
      </c>
      <c r="C51" s="235"/>
      <c r="D51" s="235"/>
      <c r="E51" s="236" t="str">
        <f>Support!D94</f>
        <v/>
      </c>
      <c r="F51" s="236"/>
      <c r="G51" s="236"/>
      <c r="H51" s="100"/>
    </row>
    <row r="52" spans="1:8" s="69" customFormat="1" x14ac:dyDescent="0.2">
      <c r="A52" s="178"/>
      <c r="B52" s="110" t="str">
        <f>Support!C96</f>
        <v>UUDELLEENTUNNISTUS</v>
      </c>
      <c r="C52" s="111"/>
      <c r="D52" s="112"/>
      <c r="E52" s="113"/>
      <c r="F52" s="170"/>
      <c r="G52" s="170"/>
      <c r="H52" s="100"/>
    </row>
    <row r="53" spans="1:8" s="69" customFormat="1" ht="205" customHeight="1" x14ac:dyDescent="0.2">
      <c r="A53" s="178" t="s">
        <v>261</v>
      </c>
      <c r="B53" s="235" t="str">
        <f>Support!C104</f>
        <v xml:space="preserve">Organisaatioille ei nähty syntyvän merkittävää vahinkoa tiedon uudelleentunnistuksesta. </v>
      </c>
      <c r="C53" s="235"/>
      <c r="D53" s="235"/>
      <c r="E53" s="236" t="str">
        <f>Support!D104</f>
        <v/>
      </c>
      <c r="F53" s="236"/>
      <c r="G53" s="236"/>
      <c r="H53" s="100"/>
    </row>
    <row r="54" spans="1:8" s="69" customFormat="1" x14ac:dyDescent="0.2">
      <c r="A54" s="178"/>
      <c r="B54" s="110" t="str">
        <f>Support!C106</f>
        <v>KANSALLINEN TURVALLISUUS</v>
      </c>
      <c r="C54" s="111"/>
      <c r="D54" s="112"/>
      <c r="E54" s="113"/>
      <c r="F54" s="170"/>
      <c r="G54" s="170"/>
      <c r="H54" s="100"/>
    </row>
    <row r="55" spans="1:8" s="69" customFormat="1" ht="218" customHeight="1" x14ac:dyDescent="0.2">
      <c r="A55" s="178"/>
      <c r="B55" s="235" t="str">
        <f>Support!C113</f>
        <v>Tietoaineiston avaamisen ei arvioida voivan aiheuttaa merkittävää vahinkoa Suomen kansalliselle turvallisuudelle.</v>
      </c>
      <c r="C55" s="235"/>
      <c r="D55" s="235"/>
      <c r="E55" s="236" t="str">
        <f>Support!D113</f>
        <v/>
      </c>
      <c r="F55" s="236"/>
      <c r="G55" s="236"/>
      <c r="H55" s="100"/>
    </row>
    <row r="56" spans="1:8" s="69" customFormat="1" x14ac:dyDescent="0.2">
      <c r="A56" s="178"/>
      <c r="B56" s="110" t="str">
        <f>Support!C115</f>
        <v>MUUT HAITAT</v>
      </c>
      <c r="C56" s="111"/>
      <c r="D56" s="112"/>
      <c r="E56" s="113"/>
      <c r="F56" s="170"/>
      <c r="G56" s="170"/>
      <c r="H56" s="100"/>
    </row>
    <row r="57" spans="1:8" s="69" customFormat="1" ht="78" customHeight="1" x14ac:dyDescent="0.2">
      <c r="A57" s="178"/>
      <c r="B57" s="235" t="str">
        <f>Support!C124</f>
        <v>Tietoaineiston avaamisessa ei tunnistettu muita riskejä.</v>
      </c>
      <c r="C57" s="235"/>
      <c r="D57" s="235"/>
      <c r="E57" s="236" t="str">
        <f>Support!D124</f>
        <v/>
      </c>
      <c r="F57" s="236"/>
      <c r="G57" s="236"/>
      <c r="H57" s="100"/>
    </row>
    <row r="58" spans="1:8" s="69" customFormat="1" x14ac:dyDescent="0.2">
      <c r="A58" s="178"/>
      <c r="B58" s="110"/>
      <c r="C58" s="111"/>
      <c r="D58" s="112"/>
      <c r="E58" s="113"/>
      <c r="F58" s="170"/>
      <c r="G58" s="170"/>
      <c r="H58" s="100"/>
    </row>
    <row r="59" spans="1:8" s="69" customFormat="1" ht="37" customHeight="1" x14ac:dyDescent="0.2">
      <c r="A59" s="178"/>
      <c r="B59" s="179" t="str">
        <f>Support!C126</f>
        <v>HAITAN SUURUUS</v>
      </c>
      <c r="C59" s="188" t="str">
        <f>Support!C127</f>
        <v/>
      </c>
      <c r="D59" s="179" t="str">
        <f>Support!C129</f>
        <v>HAITAN TODEN-NÄKÖISYYS</v>
      </c>
      <c r="E59" s="188" t="str">
        <f>Support!C130</f>
        <v/>
      </c>
      <c r="F59" s="179" t="str">
        <f>Support!C132</f>
        <v>KOKONAIS-ARVIO RISKISTÄ</v>
      </c>
      <c r="G59" s="188" t="str">
        <f>Support!C133</f>
        <v/>
      </c>
      <c r="H59" s="100"/>
    </row>
    <row r="60" spans="1:8" s="69" customFormat="1" ht="27" customHeight="1" x14ac:dyDescent="0.2">
      <c r="A60" s="178"/>
      <c r="B60" s="110"/>
      <c r="C60" s="111"/>
      <c r="D60" s="112"/>
      <c r="E60" s="113"/>
      <c r="F60" s="170"/>
      <c r="G60" s="170"/>
      <c r="H60" s="100"/>
    </row>
    <row r="61" spans="1:8" s="69" customFormat="1" ht="31" customHeight="1" x14ac:dyDescent="0.2">
      <c r="A61" s="174"/>
      <c r="B61" s="189" t="s">
        <v>258</v>
      </c>
      <c r="C61" s="106"/>
      <c r="D61" s="168"/>
      <c r="E61" s="76"/>
      <c r="F61" s="99"/>
      <c r="G61" s="168"/>
      <c r="H61" s="86"/>
    </row>
    <row r="62" spans="1:8" s="69" customFormat="1" ht="28" customHeight="1" x14ac:dyDescent="0.2">
      <c r="A62" s="174"/>
      <c r="B62" s="237" t="s">
        <v>282</v>
      </c>
      <c r="C62" s="237"/>
      <c r="D62" s="190" t="str">
        <f>'D. Kustannukset ja tulot'!H27</f>
        <v>0 htp</v>
      </c>
      <c r="E62" s="238" t="s">
        <v>284</v>
      </c>
      <c r="F62" s="238"/>
      <c r="G62" s="190" t="str">
        <f>'D. Kustannukset ja tulot'!H46</f>
        <v>0 €</v>
      </c>
      <c r="H62" s="86"/>
    </row>
    <row r="63" spans="1:8" s="69" customFormat="1" ht="28" customHeight="1" x14ac:dyDescent="0.2">
      <c r="A63" s="174"/>
      <c r="B63" s="237" t="s">
        <v>283</v>
      </c>
      <c r="C63" s="237"/>
      <c r="D63" s="190" t="str">
        <f>'D. Kustannukset ja tulot'!H39</f>
        <v>0 htp</v>
      </c>
      <c r="E63" s="238" t="s">
        <v>285</v>
      </c>
      <c r="F63" s="238"/>
      <c r="G63" s="190" t="str">
        <f>'D. Kustannukset ja tulot'!H52</f>
        <v>0 €</v>
      </c>
      <c r="H63" s="86"/>
    </row>
    <row r="64" spans="1:8" s="69" customFormat="1" ht="20" customHeight="1" x14ac:dyDescent="0.2">
      <c r="A64" s="174"/>
      <c r="B64" s="87"/>
      <c r="C64" s="87"/>
      <c r="D64" s="88"/>
      <c r="E64" s="89"/>
      <c r="F64" s="89"/>
      <c r="G64" s="88"/>
      <c r="H64" s="86"/>
    </row>
    <row r="65" spans="1:8" s="69" customFormat="1" ht="19" customHeight="1" x14ac:dyDescent="0.2">
      <c r="A65" s="174"/>
      <c r="B65" s="91" t="s">
        <v>275</v>
      </c>
      <c r="C65" s="114"/>
      <c r="D65" s="168"/>
      <c r="E65" s="76"/>
      <c r="F65" s="86"/>
      <c r="G65" s="168"/>
      <c r="H65" s="86"/>
    </row>
    <row r="66" spans="1:8" s="69" customFormat="1" ht="86" customHeight="1" x14ac:dyDescent="0.2">
      <c r="A66" s="174"/>
      <c r="B66" s="230" t="str">
        <f>Support!C146</f>
        <v/>
      </c>
      <c r="C66" s="230"/>
      <c r="D66" s="230"/>
      <c r="E66" s="230"/>
      <c r="F66" s="230"/>
      <c r="G66" s="230"/>
      <c r="H66" s="86"/>
    </row>
    <row r="67" spans="1:8" s="69" customFormat="1" ht="13" customHeight="1" x14ac:dyDescent="0.2">
      <c r="A67" s="174"/>
      <c r="B67" s="114"/>
      <c r="C67" s="114"/>
      <c r="D67" s="114"/>
      <c r="E67" s="114"/>
      <c r="F67" s="114"/>
      <c r="G67" s="114"/>
      <c r="H67" s="86"/>
    </row>
    <row r="68" spans="1:8" ht="19" customHeight="1" x14ac:dyDescent="0.2">
      <c r="A68" s="191"/>
      <c r="B68" s="91" t="s">
        <v>276</v>
      </c>
      <c r="C68" s="115"/>
      <c r="D68" s="114"/>
      <c r="E68" s="114"/>
      <c r="F68" s="114"/>
      <c r="G68" s="114"/>
      <c r="H68" s="192"/>
    </row>
    <row r="69" spans="1:8" ht="86" customHeight="1" x14ac:dyDescent="0.2">
      <c r="A69" s="191"/>
      <c r="B69" s="230" t="str">
        <f>Support!C158</f>
        <v/>
      </c>
      <c r="C69" s="230"/>
      <c r="D69" s="230"/>
      <c r="E69" s="230"/>
      <c r="F69" s="230"/>
      <c r="G69" s="230"/>
      <c r="H69" s="193"/>
    </row>
    <row r="70" spans="1:8" ht="31" customHeight="1" x14ac:dyDescent="0.2">
      <c r="A70" s="191"/>
      <c r="B70" s="114"/>
      <c r="C70" s="114"/>
      <c r="D70" s="114"/>
      <c r="E70" s="114"/>
      <c r="F70" s="114"/>
      <c r="G70" s="114"/>
      <c r="H70" s="193"/>
    </row>
  </sheetData>
  <sheetProtection sheet="1" objects="1" scenarios="1"/>
  <mergeCells count="40">
    <mergeCell ref="B51:D51"/>
    <mergeCell ref="B45:D45"/>
    <mergeCell ref="E8:G11"/>
    <mergeCell ref="B62:C62"/>
    <mergeCell ref="B63:C63"/>
    <mergeCell ref="E62:F62"/>
    <mergeCell ref="E63:F63"/>
    <mergeCell ref="B26:E26"/>
    <mergeCell ref="B57:D57"/>
    <mergeCell ref="E47:G47"/>
    <mergeCell ref="E49:G49"/>
    <mergeCell ref="E51:G51"/>
    <mergeCell ref="E53:G53"/>
    <mergeCell ref="E57:G57"/>
    <mergeCell ref="E55:G55"/>
    <mergeCell ref="B47:D47"/>
    <mergeCell ref="B49:D49"/>
    <mergeCell ref="E33:G33"/>
    <mergeCell ref="E35:G35"/>
    <mergeCell ref="E37:G37"/>
    <mergeCell ref="B37:D37"/>
    <mergeCell ref="B39:D39"/>
    <mergeCell ref="E39:G39"/>
    <mergeCell ref="E45:G45"/>
    <mergeCell ref="B4:G4"/>
    <mergeCell ref="B27:G27"/>
    <mergeCell ref="B69:G69"/>
    <mergeCell ref="B66:G66"/>
    <mergeCell ref="C7:D7"/>
    <mergeCell ref="C8:D8"/>
    <mergeCell ref="C9:D9"/>
    <mergeCell ref="C10:D10"/>
    <mergeCell ref="C11:D11"/>
    <mergeCell ref="F26:G26"/>
    <mergeCell ref="B31:D31"/>
    <mergeCell ref="E31:G31"/>
    <mergeCell ref="B33:D33"/>
    <mergeCell ref="B35:D35"/>
    <mergeCell ref="B53:D53"/>
    <mergeCell ref="B55:D55"/>
  </mergeCells>
  <conditionalFormatting sqref="B19:B23">
    <cfRule type="cellIs" dxfId="3" priority="1" operator="equal">
      <formula>$C$15</formula>
    </cfRule>
    <cfRule type="cellIs" dxfId="2" priority="34" operator="equal">
      <formula>$F$42</formula>
    </cfRule>
  </conditionalFormatting>
  <conditionalFormatting sqref="C24:G24">
    <cfRule type="cellIs" dxfId="1" priority="46" operator="equal">
      <formula>$F$15</formula>
    </cfRule>
  </conditionalFormatting>
  <conditionalFormatting sqref="C19:G23">
    <cfRule type="expression" dxfId="0" priority="47">
      <formula>AND($B19=$C$15,C$24=$F$15)</formula>
    </cfRule>
  </conditionalFormatting>
  <pageMargins left="0.7" right="0.7" top="0.75" bottom="0.75" header="0.3" footer="0.3"/>
  <pageSetup paperSize="9" orientation="portrait" r:id="rId1"/>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M158"/>
  <sheetViews>
    <sheetView zoomScaleNormal="100" workbookViewId="0">
      <selection activeCell="C113" sqref="C113"/>
    </sheetView>
  </sheetViews>
  <sheetFormatPr baseColWidth="10" defaultColWidth="10.6640625" defaultRowHeight="16" x14ac:dyDescent="0.2"/>
  <cols>
    <col min="2" max="2" width="12.6640625" bestFit="1" customWidth="1"/>
    <col min="3" max="8" width="20.33203125" customWidth="1"/>
    <col min="12" max="12" width="10.83203125" style="59"/>
  </cols>
  <sheetData>
    <row r="2" spans="2:13" ht="16" customHeight="1" x14ac:dyDescent="0.2"/>
    <row r="3" spans="2:13" ht="16" customHeight="1" x14ac:dyDescent="0.2">
      <c r="B3" t="s">
        <v>125</v>
      </c>
      <c r="C3" s="73" t="s">
        <v>264</v>
      </c>
      <c r="L3" s="51"/>
    </row>
    <row r="4" spans="2:13" x14ac:dyDescent="0.2">
      <c r="C4" t="s">
        <v>200</v>
      </c>
      <c r="L4" s="51"/>
    </row>
    <row r="5" spans="2:13" x14ac:dyDescent="0.2">
      <c r="C5" s="61" t="s">
        <v>133</v>
      </c>
      <c r="D5" s="61" t="s">
        <v>132</v>
      </c>
      <c r="E5" s="61" t="s">
        <v>10</v>
      </c>
      <c r="F5" s="61" t="s">
        <v>11</v>
      </c>
      <c r="G5" s="61" t="s">
        <v>58</v>
      </c>
      <c r="H5" s="5"/>
      <c r="I5" s="5"/>
      <c r="J5" s="5"/>
      <c r="K5" s="5"/>
      <c r="L5" s="5"/>
      <c r="M5" s="5"/>
    </row>
    <row r="6" spans="2:13" x14ac:dyDescent="0.2">
      <c r="C6" s="61" t="str">
        <f>IF('B. Hyödyt'!$E5=Support!C$5,'B. Hyödyt'!$D5&amp;";","")</f>
        <v/>
      </c>
      <c r="D6" s="61" t="str">
        <f>IF('B. Hyödyt'!$E5=Support!D$5,'B. Hyödyt'!$D5&amp;";","")</f>
        <v/>
      </c>
      <c r="E6" s="61" t="str">
        <f>IF('B. Hyödyt'!$E5=Support!E$5,'B. Hyödyt'!$D5&amp;";","")</f>
        <v/>
      </c>
      <c r="F6" s="61" t="str">
        <f>IF('B. Hyödyt'!$E5=Support!F$5,'B. Hyödyt'!$D5&amp;";","")</f>
        <v/>
      </c>
      <c r="G6" s="61" t="str">
        <f>IF('B. Hyödyt'!$E5=Support!G$5,'B. Hyödyt'!$D5&amp;";","")</f>
        <v/>
      </c>
      <c r="H6" s="5"/>
      <c r="I6" s="5"/>
      <c r="J6" s="5"/>
      <c r="K6" s="5"/>
      <c r="L6" s="5"/>
      <c r="M6" s="5"/>
    </row>
    <row r="7" spans="2:13" x14ac:dyDescent="0.2">
      <c r="C7" s="61" t="str">
        <f>IF('B. Hyödyt'!$E6=Support!C$5,'B. Hyödyt'!$D6&amp;";","")</f>
        <v/>
      </c>
      <c r="D7" s="61" t="str">
        <f>IF('B. Hyödyt'!$E6=Support!D$5,'B. Hyödyt'!$D6&amp;";","")</f>
        <v/>
      </c>
      <c r="E7" s="61" t="str">
        <f>IF('B. Hyödyt'!$E6=Support!E$5,'B. Hyödyt'!$D6&amp;";","")</f>
        <v/>
      </c>
      <c r="F7" s="61" t="str">
        <f>IF('B. Hyödyt'!$E6=Support!F$5,'B. Hyödyt'!$D6&amp;";","")</f>
        <v/>
      </c>
      <c r="G7" s="61" t="str">
        <f>IF('B. Hyödyt'!$E6=Support!G$5,'B. Hyödyt'!$D6&amp;";","")</f>
        <v/>
      </c>
      <c r="H7" s="5"/>
      <c r="I7" s="5"/>
      <c r="J7" s="5"/>
      <c r="K7" s="5"/>
      <c r="L7" s="5"/>
      <c r="M7" s="5"/>
    </row>
    <row r="8" spans="2:13" x14ac:dyDescent="0.2">
      <c r="C8" s="61" t="str">
        <f>IF('B. Hyödyt'!$E7=Support!C$5,'B. Hyödyt'!$D7&amp;";","")</f>
        <v/>
      </c>
      <c r="D8" s="61" t="str">
        <f>IF('B. Hyödyt'!$E7=Support!D$5,'B. Hyödyt'!$D7&amp;";","")</f>
        <v/>
      </c>
      <c r="E8" s="61" t="str">
        <f>IF('B. Hyödyt'!$E7=Support!E$5,'B. Hyödyt'!$D7&amp;";","")</f>
        <v/>
      </c>
      <c r="F8" s="61" t="str">
        <f>IF('B. Hyödyt'!$E7=Support!F$5,'B. Hyödyt'!$D7&amp;";","")</f>
        <v/>
      </c>
      <c r="G8" s="61" t="str">
        <f>IF('B. Hyödyt'!$E7=Support!G$5,'B. Hyödyt'!$D7&amp;";","")</f>
        <v/>
      </c>
      <c r="H8" s="5"/>
      <c r="I8" s="5"/>
      <c r="J8" s="5"/>
      <c r="K8" s="5"/>
      <c r="L8" s="5"/>
      <c r="M8" s="5"/>
    </row>
    <row r="9" spans="2:13" x14ac:dyDescent="0.2">
      <c r="C9" s="61" t="str">
        <f>IF('B. Hyödyt'!$E8=Support!C$5,'B. Hyödyt'!$D8&amp;";","")</f>
        <v/>
      </c>
      <c r="D9" s="61" t="str">
        <f>IF('B. Hyödyt'!$E8=Support!D$5,'B. Hyödyt'!$D8&amp;";","")</f>
        <v/>
      </c>
      <c r="E9" s="61" t="str">
        <f>IF('B. Hyödyt'!$E8=Support!E$5,'B. Hyödyt'!$D8&amp;";","")</f>
        <v/>
      </c>
      <c r="F9" s="61" t="str">
        <f>IF('B. Hyödyt'!$E8=Support!F$5,'B. Hyödyt'!$D8&amp;";","")</f>
        <v/>
      </c>
      <c r="G9" s="61" t="str">
        <f>IF('B. Hyödyt'!$E8=Support!G$5,'B. Hyödyt'!$D8&amp;";","")</f>
        <v/>
      </c>
      <c r="H9" s="5"/>
      <c r="I9" s="5"/>
      <c r="J9" s="5"/>
      <c r="K9" s="5"/>
      <c r="L9" s="5"/>
      <c r="M9" s="5"/>
    </row>
    <row r="10" spans="2:13" x14ac:dyDescent="0.2">
      <c r="C10" s="61" t="str">
        <f>IF('B. Hyödyt'!$E9=Support!C$5,'B. Hyödyt'!$D9&amp;";","")</f>
        <v/>
      </c>
      <c r="D10" s="61" t="str">
        <f>IF('B. Hyödyt'!$E9=Support!D$5,'B. Hyödyt'!$D9&amp;";","")</f>
        <v/>
      </c>
      <c r="E10" s="61" t="str">
        <f>IF('B. Hyödyt'!$E9=Support!E$5,'B. Hyödyt'!$D9&amp;";","")</f>
        <v/>
      </c>
      <c r="F10" s="61" t="str">
        <f>IF('B. Hyödyt'!$E9=Support!F$5,'B. Hyödyt'!$D9&amp;";","")</f>
        <v/>
      </c>
      <c r="G10" s="61" t="str">
        <f>IF('B. Hyödyt'!$E9=Support!G$5,'B. Hyödyt'!$D9&amp;";","")</f>
        <v/>
      </c>
      <c r="H10" s="5"/>
      <c r="I10" s="5"/>
      <c r="J10" s="5"/>
      <c r="K10" s="5"/>
      <c r="L10" s="5"/>
      <c r="M10" s="5"/>
    </row>
    <row r="11" spans="2:13" x14ac:dyDescent="0.2">
      <c r="C11" s="61" t="str">
        <f>IF('B. Hyödyt'!$E10=Support!C$5,'B. Hyödyt'!$D10&amp;";","")</f>
        <v/>
      </c>
      <c r="D11" s="61" t="str">
        <f>IF('B. Hyödyt'!$E10=Support!D$5,'B. Hyödyt'!$D10&amp;";","")</f>
        <v/>
      </c>
      <c r="E11" s="61" t="str">
        <f>IF('B. Hyödyt'!$E10=Support!E$5,'B. Hyödyt'!$D10&amp;";","")</f>
        <v/>
      </c>
      <c r="F11" s="61" t="str">
        <f>IF('B. Hyödyt'!$E10=Support!F$5,'B. Hyödyt'!$D10&amp;";","")</f>
        <v/>
      </c>
      <c r="G11" s="61" t="str">
        <f>IF('B. Hyödyt'!$E10=Support!G$5,'B. Hyödyt'!$D10&amp;";","")</f>
        <v/>
      </c>
      <c r="H11" s="5"/>
      <c r="I11" s="5"/>
      <c r="J11" s="5"/>
      <c r="K11" s="5"/>
      <c r="L11" s="5"/>
      <c r="M11" s="5"/>
    </row>
    <row r="12" spans="2:13" x14ac:dyDescent="0.2">
      <c r="C12" s="61" t="str">
        <f>IF('B. Hyödyt'!$E11=Support!C$5,'B. Hyödyt'!$D11&amp;";","")</f>
        <v/>
      </c>
      <c r="D12" s="61" t="str">
        <f>IF('B. Hyödyt'!$E11=Support!D$5,'B. Hyödyt'!$D11&amp;";","")</f>
        <v/>
      </c>
      <c r="E12" s="61" t="str">
        <f>IF('B. Hyödyt'!$E11=Support!E$5,'B. Hyödyt'!$D11&amp;";","")</f>
        <v/>
      </c>
      <c r="F12" s="61" t="str">
        <f>IF('B. Hyödyt'!$E11=Support!F$5,'B. Hyödyt'!$D11&amp;";","")</f>
        <v/>
      </c>
      <c r="G12" s="61" t="str">
        <f>IF('B. Hyödyt'!$E11=Support!G$5,'B. Hyödyt'!$D11&amp;";","")</f>
        <v/>
      </c>
      <c r="H12" s="5"/>
      <c r="I12" s="5"/>
      <c r="J12" s="5"/>
      <c r="K12" s="5"/>
      <c r="L12" s="5"/>
      <c r="M12" s="5"/>
    </row>
    <row r="13" spans="2:13" ht="16" customHeight="1" x14ac:dyDescent="0.2">
      <c r="C13" s="61" t="str">
        <f>IF('B. Hyödyt'!$E12=Support!C$5,'B. Hyödyt'!$D12&amp;";","")</f>
        <v/>
      </c>
      <c r="D13" s="61" t="str">
        <f>IF('B. Hyödyt'!$E12=Support!D$5,'B. Hyödyt'!$D12&amp;";","")</f>
        <v/>
      </c>
      <c r="E13" s="61" t="str">
        <f>IF('B. Hyödyt'!$E12=Support!E$5,'B. Hyödyt'!$D12&amp;";","")</f>
        <v/>
      </c>
      <c r="F13" s="61" t="str">
        <f>IF('B. Hyödyt'!$E12=Support!F$5,'B. Hyödyt'!$D12&amp;";","")</f>
        <v/>
      </c>
      <c r="G13" s="61" t="str">
        <f>IF('B. Hyödyt'!$E12=Support!G$5,'B. Hyödyt'!$D12&amp;";","")</f>
        <v/>
      </c>
      <c r="H13" s="5"/>
      <c r="I13" s="5"/>
      <c r="J13" s="5"/>
      <c r="K13" s="5"/>
      <c r="L13" s="5"/>
      <c r="M13" s="5"/>
    </row>
    <row r="14" spans="2:13" ht="16" customHeight="1" x14ac:dyDescent="0.2">
      <c r="C14" s="61" t="str">
        <f>IF('B. Hyödyt'!$E13=Support!C$5,'B. Hyödyt'!$D13&amp;";","")</f>
        <v/>
      </c>
      <c r="D14" s="61" t="str">
        <f>IF('B. Hyödyt'!$E13=Support!D$5,'B. Hyödyt'!$D13&amp;";","")</f>
        <v/>
      </c>
      <c r="E14" s="61" t="str">
        <f>IF('B. Hyödyt'!$E13=Support!E$5,'B. Hyödyt'!$D13&amp;";","")</f>
        <v/>
      </c>
      <c r="F14" s="61" t="str">
        <f>IF('B. Hyödyt'!$E13=Support!F$5,'B. Hyödyt'!$D13&amp;";","")</f>
        <v/>
      </c>
      <c r="G14" s="61" t="str">
        <f>IF('B. Hyödyt'!$E13=Support!G$5,'B. Hyödyt'!$D13&amp;";","")</f>
        <v/>
      </c>
      <c r="H14" s="5"/>
      <c r="I14" s="5"/>
      <c r="J14" s="5"/>
      <c r="K14" s="5"/>
      <c r="L14" s="5"/>
      <c r="M14" s="5"/>
    </row>
    <row r="15" spans="2:13" x14ac:dyDescent="0.2">
      <c r="C15" s="61" t="str">
        <f>IF('B. Hyödyt'!$E14=Support!C$5,'B. Hyödyt'!$D14&amp;";","")</f>
        <v/>
      </c>
      <c r="D15" s="61" t="str">
        <f>IF('B. Hyödyt'!$E14=Support!D$5,'B. Hyödyt'!$D14&amp;";","")</f>
        <v/>
      </c>
      <c r="E15" s="61" t="str">
        <f>IF('B. Hyödyt'!$E14=Support!E$5,'B. Hyödyt'!$D14&amp;";","")</f>
        <v/>
      </c>
      <c r="F15" s="61" t="str">
        <f>IF('B. Hyödyt'!$E14=Support!F$5,'B. Hyödyt'!$D14&amp;";","")</f>
        <v/>
      </c>
      <c r="G15" s="61" t="str">
        <f>IF('B. Hyödyt'!$E14=Support!G$5,'B. Hyödyt'!$D14&amp;";","")</f>
        <v/>
      </c>
      <c r="H15" s="5"/>
      <c r="I15" s="5"/>
      <c r="J15" s="5"/>
      <c r="K15" s="5"/>
      <c r="L15" s="5"/>
      <c r="M15" s="5"/>
    </row>
    <row r="16" spans="2:13" x14ac:dyDescent="0.2">
      <c r="C16" s="61" t="str">
        <f>IF('B. Hyödyt'!$E15=Support!C$5,'B. Hyödyt'!$D15&amp;";","")</f>
        <v/>
      </c>
      <c r="D16" s="61" t="str">
        <f>IF('B. Hyödyt'!$E15=Support!D$5,'B. Hyödyt'!$D15&amp;";","")</f>
        <v/>
      </c>
      <c r="E16" s="61" t="str">
        <f>IF('B. Hyödyt'!$E15=Support!E$5,'B. Hyödyt'!$D15&amp;";","")</f>
        <v/>
      </c>
      <c r="F16" s="61" t="str">
        <f>IF('B. Hyödyt'!$E15=Support!F$5,'B. Hyödyt'!$D15&amp;";","")</f>
        <v/>
      </c>
      <c r="G16" s="61" t="str">
        <f>IF('B. Hyödyt'!$E15=Support!G$5,'B. Hyödyt'!$D15&amp;";","")</f>
        <v/>
      </c>
      <c r="H16" s="5"/>
      <c r="I16" s="5"/>
      <c r="J16" s="5"/>
      <c r="K16" s="5"/>
      <c r="L16" s="5"/>
      <c r="M16" s="5"/>
    </row>
    <row r="17" spans="2:12" ht="16" customHeight="1" x14ac:dyDescent="0.2">
      <c r="B17" t="s">
        <v>202</v>
      </c>
      <c r="C17" s="54" t="str">
        <f>IF(D17&lt;&gt;"","Tietoaineistoa hyödyntämällä voidaan potentiaalisesti edistää seuraavia YK:n kestävän kehityksen alueita:","Tietoaineistolle ei arvioitu olennaista vaikutusta YK:n kestävän kehityksen edistämiselle")</f>
        <v>Tietoaineistolle ei arvioitu olennaista vaikutusta YK:n kestävän kehityksen edistämiselle</v>
      </c>
      <c r="D17" s="171" t="str">
        <f>SUBSTITUTE(CONCATENATE(D6,D7,D8,D9,D10,D11,D12,D13,D14,D15,D16,E6,E7,E8,E9,E10,E11,E12,E13,E14,E15,E16,F6,F7,F8,F9,F10,F11,F12,F13,F14,F15,F16,G6,G7,G9,G8,G10,G11,G12,G13,G14,G15,G16),";",CHAR(10))</f>
        <v/>
      </c>
      <c r="E17" s="18"/>
      <c r="L17" s="51"/>
    </row>
    <row r="18" spans="2:12" x14ac:dyDescent="0.2">
      <c r="L18" s="51"/>
    </row>
    <row r="19" spans="2:12" x14ac:dyDescent="0.2">
      <c r="L19" s="51"/>
    </row>
    <row r="20" spans="2:12" ht="16" customHeight="1" x14ac:dyDescent="0.2">
      <c r="B20" t="s">
        <v>126</v>
      </c>
      <c r="C20" s="73" t="s">
        <v>230</v>
      </c>
    </row>
    <row r="21" spans="2:12" ht="16" customHeight="1" x14ac:dyDescent="0.2">
      <c r="C21" t="s">
        <v>201</v>
      </c>
      <c r="L21" s="51"/>
    </row>
    <row r="22" spans="2:12" x14ac:dyDescent="0.2">
      <c r="C22" s="61" t="str">
        <f>IF('B. Hyödyt'!E16="Kyllä",'B. Hyödyt'!D16&amp;";","")</f>
        <v/>
      </c>
      <c r="L22" s="52"/>
    </row>
    <row r="23" spans="2:12" ht="16" customHeight="1" x14ac:dyDescent="0.2">
      <c r="C23" s="61" t="str">
        <f>IF('B. Hyödyt'!E17="Kyllä",'B. Hyödyt'!D17&amp;";","")</f>
        <v/>
      </c>
      <c r="L23" s="51"/>
    </row>
    <row r="24" spans="2:12" ht="16" customHeight="1" x14ac:dyDescent="0.2">
      <c r="C24" s="61" t="str">
        <f>IF('B. Hyödyt'!E18="Kyllä",'B. Hyödyt'!D18&amp;";","")</f>
        <v/>
      </c>
      <c r="L24" s="51"/>
    </row>
    <row r="25" spans="2:12" x14ac:dyDescent="0.2">
      <c r="C25" s="61" t="str">
        <f>IF('B. Hyödyt'!E19="Kyllä",'B. Hyödyt'!D19&amp;";","")</f>
        <v/>
      </c>
      <c r="L25" s="51"/>
    </row>
    <row r="26" spans="2:12" x14ac:dyDescent="0.2">
      <c r="C26" s="61" t="str">
        <f>IF('B. Hyödyt'!E20="Kyllä",'B. Hyödyt'!D20&amp;";","")</f>
        <v/>
      </c>
      <c r="L26" s="51"/>
    </row>
    <row r="27" spans="2:12" x14ac:dyDescent="0.2">
      <c r="C27" s="61" t="str">
        <f>IF('B. Hyödyt'!E21="Kyllä",'B. Hyödyt'!D21&amp;";","")</f>
        <v/>
      </c>
      <c r="L27" s="51"/>
    </row>
    <row r="28" spans="2:12" x14ac:dyDescent="0.2">
      <c r="B28" t="s">
        <v>202</v>
      </c>
      <c r="C28" s="54" t="str">
        <f>IF(D28&lt;&gt;"","Tietoaineisto voi olla luokiteltavissa ns. arvokkaaksi tietoaineistoksi, koska se liittyy avoimen datan direktiivissä olevan luokittelun mukaiseen teemaluokkaan:","Tietoaineisto ei liity avoimen datan direktiivissä olevan luokittelun mukaisiin teemaluokkiin tai asiasta ei ole tietoa")</f>
        <v>Tietoaineisto ei liity avoimen datan direktiivissä olevan luokittelun mukaisiin teemaluokkiin tai asiasta ei ole tietoa</v>
      </c>
      <c r="D28" s="72" t="str">
        <f>SUBSTITUTE(CONCATENATE(C22,C23,C24,C25,C26,C27),";",CHAR(10))</f>
        <v/>
      </c>
      <c r="L28" s="51"/>
    </row>
    <row r="29" spans="2:12" x14ac:dyDescent="0.2">
      <c r="L29" s="51"/>
    </row>
    <row r="30" spans="2:12" ht="17" x14ac:dyDescent="0.2">
      <c r="B30" t="s">
        <v>203</v>
      </c>
      <c r="C30" s="58" t="s">
        <v>231</v>
      </c>
      <c r="L30" s="51"/>
    </row>
    <row r="31" spans="2:12" x14ac:dyDescent="0.2">
      <c r="C31" t="s">
        <v>204</v>
      </c>
      <c r="L31" s="52"/>
    </row>
    <row r="32" spans="2:12" x14ac:dyDescent="0.2">
      <c r="B32" t="s">
        <v>202</v>
      </c>
      <c r="C32" s="54" t="str">
        <f>IF(D32&lt;&gt;"","Tietoaineiston nykyinen käyttöaste on tasolla: ", "Tietoaineiston nykyistä käyttöastetta ei osattu arvioida.")</f>
        <v>Tietoaineiston nykyistä käyttöastetta ei osattu arvioida.</v>
      </c>
      <c r="D32" s="71" t="str">
        <f>IF(AND('B. Hyödyt'!E23&lt;&gt;"VALITSE",'B. Hyödyt'!E23&lt;&gt;"En osaa sanoa"),'B. Hyödyt'!E23,"")</f>
        <v/>
      </c>
    </row>
    <row r="33" spans="2:12" x14ac:dyDescent="0.2">
      <c r="C33" t="str" cm="1">
        <f t="array" ref="C33">IF('B. Hyödyt'!E28="Kyllä",'B. Hyödyt'!D28:E28,"")</f>
        <v/>
      </c>
      <c r="L33" s="52"/>
    </row>
    <row r="34" spans="2:12" ht="18" customHeight="1" x14ac:dyDescent="0.2">
      <c r="B34" t="s">
        <v>205</v>
      </c>
      <c r="C34" s="58" t="s">
        <v>240</v>
      </c>
    </row>
    <row r="35" spans="2:12" x14ac:dyDescent="0.2">
      <c r="C35" t="s">
        <v>206</v>
      </c>
      <c r="L35" s="42"/>
    </row>
    <row r="36" spans="2:12" x14ac:dyDescent="0.2">
      <c r="C36" t="s">
        <v>133</v>
      </c>
      <c r="D36" t="s">
        <v>132</v>
      </c>
      <c r="E36" t="s">
        <v>10</v>
      </c>
      <c r="F36" t="s">
        <v>11</v>
      </c>
      <c r="G36" t="s">
        <v>58</v>
      </c>
    </row>
    <row r="37" spans="2:12" x14ac:dyDescent="0.2">
      <c r="C37" s="61" t="str">
        <f>IF('B. Hyödyt'!$E27=Support!C$36,'B. Hyödyt'!$D27&amp;";","")</f>
        <v/>
      </c>
      <c r="D37" s="61" t="str">
        <f>IF('B. Hyödyt'!$E27=Support!D$36,'B. Hyödyt'!$D27&amp;";","")</f>
        <v/>
      </c>
      <c r="E37" s="61" t="str">
        <f>IF('B. Hyödyt'!$E27=Support!E$36,'B. Hyödyt'!$D27&amp;";","")</f>
        <v/>
      </c>
      <c r="F37" s="61" t="str">
        <f>IF('B. Hyödyt'!$E27=Support!F$36,'B. Hyödyt'!$D27&amp;";","")</f>
        <v/>
      </c>
      <c r="G37" s="61" t="str">
        <f>IF('B. Hyödyt'!$E27=Support!G$36,'B. Hyödyt'!$D27&amp;";","")</f>
        <v/>
      </c>
      <c r="L37" s="51"/>
    </row>
    <row r="38" spans="2:12" x14ac:dyDescent="0.2">
      <c r="C38" s="61" t="str">
        <f>IF('B. Hyödyt'!$E28=Support!C$36,'B. Hyödyt'!$D28&amp;";","")</f>
        <v/>
      </c>
      <c r="D38" s="61" t="str">
        <f>IF('B. Hyödyt'!$E28=Support!D$36,'B. Hyödyt'!$D28&amp;";","")</f>
        <v/>
      </c>
      <c r="E38" s="61" t="str">
        <f>IF('B. Hyödyt'!$E28=Support!E$36,'B. Hyödyt'!$D28&amp;";","")</f>
        <v/>
      </c>
      <c r="F38" s="61" t="str">
        <f>IF('B. Hyödyt'!$E28=Support!F$36,'B. Hyödyt'!$D28&amp;";","")</f>
        <v/>
      </c>
      <c r="G38" s="61" t="str">
        <f>IF('B. Hyödyt'!$E28=Support!G$36,'B. Hyödyt'!$D28&amp;";","")</f>
        <v/>
      </c>
      <c r="L38" s="51"/>
    </row>
    <row r="39" spans="2:12" x14ac:dyDescent="0.2">
      <c r="C39" s="61" t="str">
        <f>IF('B. Hyödyt'!$E29=Support!C$36,'B. Hyödyt'!$D29&amp;";","")</f>
        <v/>
      </c>
      <c r="D39" s="61" t="str">
        <f>IF('B. Hyödyt'!$E29=Support!D$36,'B. Hyödyt'!$D29&amp;";","")</f>
        <v/>
      </c>
      <c r="E39" s="61" t="str">
        <f>IF('B. Hyödyt'!$E29=Support!E$36,'B. Hyödyt'!$D29&amp;";","")</f>
        <v/>
      </c>
      <c r="F39" s="61" t="str">
        <f>IF('B. Hyödyt'!$E29=Support!F$36,'B. Hyödyt'!$D29&amp;";","")</f>
        <v/>
      </c>
      <c r="G39" s="61" t="str">
        <f>IF('B. Hyödyt'!$E29=Support!G$36,'B. Hyödyt'!$D29&amp;";","")</f>
        <v/>
      </c>
      <c r="L39" s="51"/>
    </row>
    <row r="40" spans="2:12" x14ac:dyDescent="0.2">
      <c r="C40" s="61" t="str">
        <f>IF('B. Hyödyt'!$E30=Support!C$36,'B. Hyödyt'!$D30&amp;";","")</f>
        <v/>
      </c>
      <c r="D40" s="61" t="str">
        <f>IF('B. Hyödyt'!$E30=Support!D$36,'B. Hyödyt'!$D30&amp;";","")</f>
        <v/>
      </c>
      <c r="E40" s="61" t="str">
        <f>IF('B. Hyödyt'!$E30=Support!E$36,'B. Hyödyt'!$D30&amp;";","")</f>
        <v/>
      </c>
      <c r="F40" s="61" t="str">
        <f>IF('B. Hyödyt'!$E30=Support!F$36,'B. Hyödyt'!$D30&amp;";","")</f>
        <v/>
      </c>
      <c r="G40" s="61" t="str">
        <f>IF('B. Hyödyt'!$E30=Support!G$36,'B. Hyödyt'!$D30&amp;";","")</f>
        <v/>
      </c>
      <c r="L40" s="51"/>
    </row>
    <row r="41" spans="2:12" x14ac:dyDescent="0.2">
      <c r="C41" s="61" t="str">
        <f>IF('B. Hyödyt'!$E31=Support!C$36,'B. Hyödyt'!$D31&amp;";","")</f>
        <v/>
      </c>
      <c r="D41" s="61" t="str">
        <f>IF('B. Hyödyt'!$E31=Support!D$36,'B. Hyödyt'!$D31&amp;";","")</f>
        <v/>
      </c>
      <c r="E41" s="61" t="str">
        <f>IF('B. Hyödyt'!$E31=Support!E$36,'B. Hyödyt'!$D31&amp;";","")</f>
        <v/>
      </c>
      <c r="F41" s="61" t="str">
        <f>IF('B. Hyödyt'!$E31=Support!F$36,'B. Hyödyt'!$D31&amp;";","")</f>
        <v/>
      </c>
      <c r="G41" s="61" t="str">
        <f>IF('B. Hyödyt'!$E31=Support!G$36,'B. Hyödyt'!$D31&amp;";","")</f>
        <v/>
      </c>
      <c r="L41" s="42"/>
    </row>
    <row r="42" spans="2:12" x14ac:dyDescent="0.2">
      <c r="C42" s="61" t="str">
        <f>IF('B. Hyödyt'!$E32=Support!C$36,'B. Hyödyt'!$D32&amp;";","")</f>
        <v/>
      </c>
      <c r="D42" s="61" t="str">
        <f>IF('B. Hyödyt'!$E32=Support!D$36,'B. Hyödyt'!$D32&amp;";","")</f>
        <v/>
      </c>
      <c r="E42" s="61" t="str">
        <f>IF('B. Hyödyt'!$E32=Support!E$36,'B. Hyödyt'!$D32&amp;";","")</f>
        <v/>
      </c>
      <c r="F42" s="61" t="str">
        <f>IF('B. Hyödyt'!$E32=Support!F$36,'B. Hyödyt'!$D32&amp;";","")</f>
        <v/>
      </c>
      <c r="G42" s="61" t="str">
        <f>IF('B. Hyödyt'!$E32=Support!G$36,'B. Hyödyt'!$D32&amp;";","")</f>
        <v/>
      </c>
    </row>
    <row r="43" spans="2:12" x14ac:dyDescent="0.2">
      <c r="C43" s="61" t="str">
        <f>IF('B. Hyödyt'!$E33=Support!C$36,'B. Hyödyt'!$D33&amp;";","")</f>
        <v/>
      </c>
      <c r="D43" s="61" t="str">
        <f>IF('B. Hyödyt'!$E33=Support!D$36,'B. Hyödyt'!$D33&amp;";","")</f>
        <v/>
      </c>
      <c r="E43" s="61" t="str">
        <f>IF('B. Hyödyt'!$E33=Support!E$36,'B. Hyödyt'!$D33&amp;";","")</f>
        <v/>
      </c>
      <c r="F43" s="61" t="str">
        <f>IF('B. Hyödyt'!$E33=Support!F$36,'B. Hyödyt'!$D33&amp;";","")</f>
        <v/>
      </c>
      <c r="G43" s="61" t="str">
        <f>IF('B. Hyödyt'!$E33=Support!G$36,'B. Hyödyt'!$D33&amp;";","")</f>
        <v/>
      </c>
      <c r="L43" s="51"/>
    </row>
    <row r="44" spans="2:12" x14ac:dyDescent="0.2">
      <c r="C44" s="61"/>
      <c r="D44" s="61"/>
      <c r="E44" s="61"/>
      <c r="F44" s="61"/>
      <c r="G44" s="61" t="str">
        <f>IF('B. Hyödyt'!$E34&lt;&gt;"",'B. Hyödyt'!E34&amp;";","")</f>
        <v/>
      </c>
      <c r="L44" s="51"/>
    </row>
    <row r="45" spans="2:12" x14ac:dyDescent="0.2">
      <c r="B45" t="s">
        <v>202</v>
      </c>
      <c r="C45" s="54" t="str">
        <f>IF(D45&lt;&gt;"","Tietoaineiston potentiaalisina hyödyntäjinä nähtiin:","Tietoaineiston potentiaalisia hyödyntäjiä ei ole vielä tunnistettu.")</f>
        <v>Tietoaineiston potentiaalisia hyödyntäjiä ei ole vielä tunnistettu.</v>
      </c>
      <c r="D45" s="71" t="str">
        <f>SUBSTITUTE(CONCATENATE(D37,D38,D39,D40,D41,D42,D43,D44,E37,E38,E39,E40,E41,E42,E43,E44,F37,F38,F39,F40,F41,F42,F43,F44,G37,G38,G40,G39,G41,G42,G43,G44),";",CHAR(10))</f>
        <v/>
      </c>
      <c r="L45" s="51"/>
    </row>
    <row r="46" spans="2:12" x14ac:dyDescent="0.2">
      <c r="L46" s="51"/>
    </row>
    <row r="47" spans="2:12" x14ac:dyDescent="0.2">
      <c r="B47" t="s">
        <v>236</v>
      </c>
      <c r="C47" s="74" t="s">
        <v>232</v>
      </c>
      <c r="L47" s="51"/>
    </row>
    <row r="48" spans="2:12" x14ac:dyDescent="0.2">
      <c r="C48" t="s">
        <v>207</v>
      </c>
      <c r="L48" s="51"/>
    </row>
    <row r="49" spans="1:4" x14ac:dyDescent="0.2">
      <c r="B49" t="s">
        <v>202</v>
      </c>
      <c r="C49" s="62" t="str">
        <f>IF('B. Hyödyt'!E36="Kyllä","Tietoaineistolle on jo tunnistettu käyttötapauksia kuten esimerkiksi: ","Tietoaineistolle ei vielä ole tunnistettu käyttötapauksia.")</f>
        <v>Tietoaineistolle ei vielä ole tunnistettu käyttötapauksia.</v>
      </c>
      <c r="D49" s="71" t="str">
        <f>IF('B. Hyödyt'!E40&lt;&gt;"",'B. Hyödyt'!E40,"")</f>
        <v/>
      </c>
    </row>
    <row r="51" spans="1:4" x14ac:dyDescent="0.2">
      <c r="B51" t="s">
        <v>234</v>
      </c>
      <c r="C51" s="73" t="s">
        <v>233</v>
      </c>
    </row>
    <row r="52" spans="1:4" x14ac:dyDescent="0.2">
      <c r="C52" t="str">
        <f>"Tiedon merkitykseksi arvioitiin:"</f>
        <v>Tiedon merkitykseksi arvioitiin:</v>
      </c>
      <c r="D52" s="71" t="str">
        <f>IF('B. Hyödyt'!E43&lt;&gt;"VALITSE",'B. Hyödyt'!E43,"")</f>
        <v/>
      </c>
    </row>
    <row r="54" spans="1:4" x14ac:dyDescent="0.2">
      <c r="B54" t="s">
        <v>235</v>
      </c>
      <c r="C54" s="73" t="s">
        <v>303</v>
      </c>
    </row>
    <row r="55" spans="1:4" x14ac:dyDescent="0.2">
      <c r="C55" t="str">
        <f>"Tiedon käytön todennäköisyydeksi arvioitiin:"</f>
        <v>Tiedon käytön todennäköisyydeksi arvioitiin:</v>
      </c>
      <c r="D55" s="71" t="str">
        <f>IF('B. Hyödyt'!E49&lt;&gt;"VALITSE",'B. Hyödyt'!E49,"")</f>
        <v/>
      </c>
    </row>
    <row r="56" spans="1:4" x14ac:dyDescent="0.2">
      <c r="C56" s="73"/>
    </row>
    <row r="57" spans="1:4" x14ac:dyDescent="0.2">
      <c r="B57" t="s">
        <v>237</v>
      </c>
      <c r="C57" s="73" t="s">
        <v>259</v>
      </c>
    </row>
    <row r="58" spans="1:4" x14ac:dyDescent="0.2">
      <c r="C58" t="str">
        <f>"Tietoaineiston hyötypotentiaalin kokonaisarvio on:"</f>
        <v>Tietoaineiston hyötypotentiaalin kokonaisarvio on:</v>
      </c>
      <c r="D58" s="71" t="str">
        <f>'B. Hyödyt'!E55</f>
        <v/>
      </c>
    </row>
    <row r="61" spans="1:4" x14ac:dyDescent="0.2">
      <c r="A61" s="66"/>
      <c r="B61" t="s">
        <v>209</v>
      </c>
      <c r="C61" s="73" t="s">
        <v>242</v>
      </c>
    </row>
    <row r="62" spans="1:4" x14ac:dyDescent="0.2">
      <c r="C62" t="s">
        <v>210</v>
      </c>
    </row>
    <row r="63" spans="1:4" x14ac:dyDescent="0.2">
      <c r="C63" s="194" t="str">
        <f>Muuttujat!H3</f>
        <v>Kyllä, eikä tietoaineistoa ole mahdollista anonymisoida</v>
      </c>
    </row>
    <row r="64" spans="1:4" x14ac:dyDescent="0.2">
      <c r="C64" s="194" t="str">
        <f>Muuttujat!H4</f>
        <v>Kyllä, tietoaineisto vaatii anonymisointia</v>
      </c>
    </row>
    <row r="65" spans="2:12" x14ac:dyDescent="0.2">
      <c r="C65" s="194" t="str">
        <f>Muuttujat!H5</f>
        <v>Ei</v>
      </c>
    </row>
    <row r="66" spans="2:12" x14ac:dyDescent="0.2">
      <c r="C66" s="194" t="str">
        <f>Muuttujat!H6</f>
        <v>En osaa sanoa, arvioitava tarkemmin tietosuoja-asiantuntijan kanssa</v>
      </c>
    </row>
    <row r="67" spans="2:12" x14ac:dyDescent="0.2">
      <c r="B67" t="s">
        <v>202</v>
      </c>
      <c r="C67" s="195" t="str">
        <f>IFERROR(IF('C. Riskit'!F6=Support!C63,"Erittäin suurena riskinä tunnistettiin, että tietoaineisto sisältää henkilötietoja, eikä niitä voida anonymisoida.",IF('C. Riskit'!F6=Support!C64,"Riskinä tunnistettiin, että aineisto sisältää henkilötietoja ja se tulee anonymisoida.",IF('C. Riskit'!F6=Support!C66,"Aineiston sisältöä tulee vielä arvioida tarkemmin tietosuoja-asiantuntijan kanssa mahdollisten henkilötietojen osalta.",IF('C. Riskit'!F6=Support!C65,"Tietoaineiston ei arvioitu sisältävän henkilötietoja.","")))),"")</f>
        <v/>
      </c>
      <c r="D67" s="71" t="str" cm="1">
        <f t="array" ref="D67:F67">IF('C. Riskit'!F8:H8&lt;&gt;"",'C. Riskit'!F8,"")</f>
        <v/>
      </c>
      <c r="E67" t="str">
        <v/>
      </c>
      <c r="F67" t="str">
        <v/>
      </c>
    </row>
    <row r="68" spans="2:12" s="5" customFormat="1" x14ac:dyDescent="0.2">
      <c r="L68" s="53"/>
    </row>
    <row r="69" spans="2:12" s="5" customFormat="1" x14ac:dyDescent="0.2">
      <c r="B69" t="s">
        <v>211</v>
      </c>
      <c r="C69" s="73" t="s">
        <v>243</v>
      </c>
      <c r="L69" s="53"/>
    </row>
    <row r="70" spans="2:12" x14ac:dyDescent="0.2">
      <c r="C70" t="s">
        <v>212</v>
      </c>
    </row>
    <row r="71" spans="2:12" x14ac:dyDescent="0.2">
      <c r="C71" s="61" t="str">
        <f>IF('C. Riskit'!F10="Kyllä",'C. Riskit'!D10&amp;";","")</f>
        <v/>
      </c>
    </row>
    <row r="72" spans="2:12" x14ac:dyDescent="0.2">
      <c r="C72" s="61" t="str">
        <f>IF('C. Riskit'!F11="Kyllä",'C. Riskit'!D11&amp;";","")</f>
        <v/>
      </c>
    </row>
    <row r="73" spans="2:12" x14ac:dyDescent="0.2">
      <c r="C73" s="61" t="str">
        <f>IF('C. Riskit'!F12="Kyllä",'C. Riskit'!D12&amp;";","")</f>
        <v/>
      </c>
    </row>
    <row r="74" spans="2:12" x14ac:dyDescent="0.2">
      <c r="C74" s="61" t="str">
        <f>IF('C. Riskit'!F13="Kyllä",'C. Riskit'!D13&amp;";","")</f>
        <v/>
      </c>
    </row>
    <row r="75" spans="2:12" x14ac:dyDescent="0.2">
      <c r="C75" s="61" t="str">
        <f>IF('C. Riskit'!F14="Kyllä",'C. Riskit'!D14&amp;";","")</f>
        <v/>
      </c>
    </row>
    <row r="76" spans="2:12" x14ac:dyDescent="0.2">
      <c r="C76" s="61" t="str">
        <f>IF('C. Riskit'!F15="Kyllä",'C. Riskit'!D15&amp;";","")</f>
        <v/>
      </c>
    </row>
    <row r="77" spans="2:12" x14ac:dyDescent="0.2">
      <c r="C77" s="61" t="str">
        <f>IF('C. Riskit'!F16&lt;&gt;"",'C. Riskit'!F16&amp;";","")</f>
        <v/>
      </c>
    </row>
    <row r="78" spans="2:12" x14ac:dyDescent="0.2">
      <c r="B78" t="s">
        <v>202</v>
      </c>
      <c r="C78" s="54" t="str">
        <f>IF(D78&lt;&gt;"","Potentiaalisena uhkana, joka voisi aiheuttaa vahinkoa tai muulla tavalla väärinkäyttää tietoaineiston sisältöä tunnistettiin:","Potentiaalisia tietoaineiston väärinkäyttäjiä ei tunnistettu.")</f>
        <v>Potentiaalisia tietoaineiston väärinkäyttäjiä ei tunnistettu.</v>
      </c>
      <c r="D78" s="72" t="str">
        <f>SUBSTITUTE(CONCATENATE(C71,C72,C73,C74,C75,C76,C77),";",CHAR(10))</f>
        <v/>
      </c>
    </row>
    <row r="80" spans="2:12" x14ac:dyDescent="0.2">
      <c r="B80" t="s">
        <v>150</v>
      </c>
      <c r="C80" s="73" t="s">
        <v>244</v>
      </c>
    </row>
    <row r="81" spans="2:6" x14ac:dyDescent="0.2">
      <c r="C81" t="s">
        <v>213</v>
      </c>
    </row>
    <row r="82" spans="2:6" x14ac:dyDescent="0.2">
      <c r="C82" s="61" t="str">
        <f>Muuttujat!J3</f>
        <v>Kyllä, tietoaineiston yhdistelystä voi muodostua riskejä</v>
      </c>
    </row>
    <row r="83" spans="2:6" x14ac:dyDescent="0.2">
      <c r="C83" s="61" t="str">
        <f>Muuttujat!J4</f>
        <v>Ei, tietoaineiston yhdistelystä ei voi muodostua riskejä</v>
      </c>
    </row>
    <row r="84" spans="2:6" x14ac:dyDescent="0.2">
      <c r="C84" s="61" t="str">
        <f>Muuttujat!J5</f>
        <v>En osaa sanoa, arvioitava tarkemmin tietosuoja-asiantuntijan kanssa</v>
      </c>
    </row>
    <row r="85" spans="2:6" x14ac:dyDescent="0.2">
      <c r="B85" t="s">
        <v>202</v>
      </c>
      <c r="C85" s="54" t="str">
        <f>IFERROR(IF('C. Riskit'!F18=Support!C82,"Tietoaineiston yhdistelystä muiden tietoaineistojen kanssa voi syntyä haittoja kuten:",IF('C. Riskit'!F18=Support!C84,"Tietoaineiston yhdistelyä muiden aineistojen kanssa tulee vielä arvioida tarkemmin tietosuoja-asiantuntijan kansssa.","Tietoaineiston yhdistelystä ei tunnistettu muodostuvan riskejä.")),"Tietoaineiston yhdistelystä ei tunnistettu muodostuvan riskejä.")</f>
        <v>Tietoaineiston yhdistelystä ei tunnistettu muodostuvan riskejä.</v>
      </c>
      <c r="D85" s="71" t="str" cm="1">
        <f t="array" ref="D85:F85">IF('C. Riskit'!F20:H20&lt;&gt;"",'C. Riskit'!F20:H20,"")</f>
        <v/>
      </c>
      <c r="E85" t="str">
        <v/>
      </c>
      <c r="F85" t="str">
        <v/>
      </c>
    </row>
    <row r="87" spans="2:6" x14ac:dyDescent="0.2">
      <c r="B87" t="s">
        <v>214</v>
      </c>
      <c r="C87" s="73" t="s">
        <v>245</v>
      </c>
    </row>
    <row r="88" spans="2:6" x14ac:dyDescent="0.2">
      <c r="C88" t="s">
        <v>215</v>
      </c>
    </row>
    <row r="89" spans="2:6" x14ac:dyDescent="0.2">
      <c r="C89" s="61" t="str">
        <f>IF('C. Riskit'!F22="Kyllä",'C. Riskit'!D22&amp;";","")</f>
        <v/>
      </c>
    </row>
    <row r="90" spans="2:6" x14ac:dyDescent="0.2">
      <c r="C90" s="61" t="str">
        <f>IF('C. Riskit'!F23="Kyllä",'C. Riskit'!D23&amp;";","")</f>
        <v/>
      </c>
    </row>
    <row r="91" spans="2:6" x14ac:dyDescent="0.2">
      <c r="C91" s="61" t="str">
        <f>IF('C. Riskit'!F24="Kyllä",'C. Riskit'!D24&amp;";","")</f>
        <v/>
      </c>
    </row>
    <row r="92" spans="2:6" x14ac:dyDescent="0.2">
      <c r="C92" s="61" t="str">
        <f>IF('C. Riskit'!F25="Kyllä",'C. Riskit'!D25&amp;";","")</f>
        <v/>
      </c>
    </row>
    <row r="93" spans="2:6" x14ac:dyDescent="0.2">
      <c r="C93" s="61" t="str">
        <f>IF('C. Riskit'!F26&lt;&gt;"",'C. Riskit'!F26&amp;";","")</f>
        <v/>
      </c>
    </row>
    <row r="94" spans="2:6" x14ac:dyDescent="0.2">
      <c r="B94" t="s">
        <v>202</v>
      </c>
      <c r="C94" s="54" t="str">
        <f>IF(D94&lt;&gt;"","Tiedon uudelleentunnistuksen riskin realisoitumisen mahdollisena vahinkona yksityishenkilöille nähtiin:","Tiedon uudelleentunnistuksessa ei nähty potentiaalisia riskejä yksityishenkilöille. ")</f>
        <v xml:space="preserve">Tiedon uudelleentunnistuksessa ei nähty potentiaalisia riskejä yksityishenkilöille. </v>
      </c>
      <c r="D94" s="71" t="str">
        <f>SUBSTITUTE(CONCATENATE(C89,C90,C91,C92,C93),";",CHAR(10))</f>
        <v/>
      </c>
    </row>
    <row r="96" spans="2:6" x14ac:dyDescent="0.2">
      <c r="B96" t="s">
        <v>217</v>
      </c>
      <c r="C96" s="73" t="s">
        <v>246</v>
      </c>
    </row>
    <row r="97" spans="2:4" x14ac:dyDescent="0.2">
      <c r="C97" t="s">
        <v>218</v>
      </c>
    </row>
    <row r="98" spans="2:4" x14ac:dyDescent="0.2">
      <c r="C98" s="61" t="str">
        <f>IF('C. Riskit'!F29="Kyllä",'C. Riskit'!D29&amp;";","")</f>
        <v/>
      </c>
    </row>
    <row r="99" spans="2:4" x14ac:dyDescent="0.2">
      <c r="C99" s="61" t="str">
        <f>IF('C. Riskit'!F30="Kyllä",'C. Riskit'!D30&amp;";","")</f>
        <v/>
      </c>
    </row>
    <row r="100" spans="2:4" x14ac:dyDescent="0.2">
      <c r="C100" s="61" t="str">
        <f>IF('C. Riskit'!F31="Kyllä",'C. Riskit'!D31&amp;";","")</f>
        <v/>
      </c>
    </row>
    <row r="101" spans="2:4" x14ac:dyDescent="0.2">
      <c r="C101" s="61" t="str">
        <f>IF('C. Riskit'!F32="Kyllä",'C. Riskit'!D32&amp;";","")</f>
        <v/>
      </c>
    </row>
    <row r="102" spans="2:4" x14ac:dyDescent="0.2">
      <c r="C102" s="61" t="str">
        <f>IF('C. Riskit'!F33="Kyllä",'C. Riskit'!D33&amp;";","")</f>
        <v/>
      </c>
    </row>
    <row r="103" spans="2:4" x14ac:dyDescent="0.2">
      <c r="C103" s="61" t="str">
        <f>IF('C. Riskit'!F34="Kyllä",'C. Riskit'!D34&amp;";","")</f>
        <v/>
      </c>
    </row>
    <row r="104" spans="2:4" x14ac:dyDescent="0.2">
      <c r="C104" s="54" t="str">
        <f>IF(D104&lt;&gt;"","Organisaatioille potentiaalisena vahinkona nähtiin:","Organisaatioille ei nähty syntyvän merkittävää vahinkoa tiedon uudelleentunnistuksesta. ")</f>
        <v xml:space="preserve">Organisaatioille ei nähty syntyvän merkittävää vahinkoa tiedon uudelleentunnistuksesta. </v>
      </c>
      <c r="D104" s="71" t="str">
        <f>SUBSTITUTE(CONCATENATE(C98,C99,C100,C101,C102,C103),";",CHAR(10))</f>
        <v/>
      </c>
    </row>
    <row r="106" spans="2:4" x14ac:dyDescent="0.2">
      <c r="B106" t="s">
        <v>152</v>
      </c>
      <c r="C106" s="73" t="s">
        <v>247</v>
      </c>
    </row>
    <row r="107" spans="2:4" x14ac:dyDescent="0.2">
      <c r="C107" t="s">
        <v>219</v>
      </c>
    </row>
    <row r="108" spans="2:4" x14ac:dyDescent="0.2">
      <c r="C108" s="61" t="str">
        <f>IF('C. Riskit'!F37="Kyllä",'C. Riskit'!D37&amp;";","")</f>
        <v/>
      </c>
    </row>
    <row r="109" spans="2:4" x14ac:dyDescent="0.2">
      <c r="C109" s="61" t="str">
        <f>IF('C. Riskit'!F38="Kyllä",'C. Riskit'!D38&amp;";","")</f>
        <v/>
      </c>
    </row>
    <row r="110" spans="2:4" x14ac:dyDescent="0.2">
      <c r="C110" s="61" t="str">
        <f>IF('C. Riskit'!F39="Kyllä",'C. Riskit'!D39&amp;";","")</f>
        <v/>
      </c>
    </row>
    <row r="111" spans="2:4" x14ac:dyDescent="0.2">
      <c r="C111" s="61" t="str">
        <f>IF('C. Riskit'!F40="Kyllä",'C. Riskit'!D40&amp;";","")</f>
        <v/>
      </c>
    </row>
    <row r="112" spans="2:4" x14ac:dyDescent="0.2">
      <c r="C112" s="61" t="str">
        <f>IF('C. Riskit'!F41="Kyllä",'C. Riskit'!D41&amp;";","")</f>
        <v/>
      </c>
    </row>
    <row r="113" spans="2:4" x14ac:dyDescent="0.2">
      <c r="C113" s="54" t="str">
        <f>IF(D113&lt;&gt;"","Mahdollisena vahinkona Suomen kansalliselle turvallisuudelle tunnistettiin:","Tietoaineiston avaamisen ei arvioida voivan aiheuttaa merkittävää vahinkoa Suomen kansalliselle turvallisuudelle.")</f>
        <v>Tietoaineiston avaamisen ei arvioida voivan aiheuttaa merkittävää vahinkoa Suomen kansalliselle turvallisuudelle.</v>
      </c>
      <c r="D113" s="71" t="str">
        <f>SUBSTITUTE(CONCATENATE(C108,C109,C110,C111,C112),";",CHAR(10))</f>
        <v/>
      </c>
    </row>
    <row r="114" spans="2:4" x14ac:dyDescent="0.2">
      <c r="C114" t="str">
        <f>IF('C. Riskit'!F11="Kyllä",'C. Riskit'!D45,"")</f>
        <v/>
      </c>
    </row>
    <row r="115" spans="2:4" x14ac:dyDescent="0.2">
      <c r="B115" t="s">
        <v>220</v>
      </c>
      <c r="C115" s="73" t="s">
        <v>248</v>
      </c>
    </row>
    <row r="116" spans="2:4" x14ac:dyDescent="0.2">
      <c r="C116" t="s">
        <v>221</v>
      </c>
    </row>
    <row r="117" spans="2:4" x14ac:dyDescent="0.2">
      <c r="C117" s="61" t="str">
        <f>IF('C. Riskit'!F44="Kyllä",'C. Riskit'!D44&amp;";","")</f>
        <v/>
      </c>
    </row>
    <row r="118" spans="2:4" x14ac:dyDescent="0.2">
      <c r="C118" s="61" t="str">
        <f>IF('C. Riskit'!F45="Kyllä",'C. Riskit'!D45&amp;";","")</f>
        <v/>
      </c>
    </row>
    <row r="119" spans="2:4" x14ac:dyDescent="0.2">
      <c r="C119" s="61" t="str">
        <f>IF('C. Riskit'!F46="Kyllä",'C. Riskit'!D46&amp;";","")</f>
        <v/>
      </c>
    </row>
    <row r="120" spans="2:4" x14ac:dyDescent="0.2">
      <c r="C120" s="61" t="str">
        <f>IF('C. Riskit'!F47="Kyllä",'C. Riskit'!D47&amp;";","")</f>
        <v/>
      </c>
    </row>
    <row r="121" spans="2:4" x14ac:dyDescent="0.2">
      <c r="C121" s="61" t="str">
        <f>IF('C. Riskit'!F48="Kyllä",'C. Riskit'!D48&amp;";","")</f>
        <v/>
      </c>
    </row>
    <row r="122" spans="2:4" x14ac:dyDescent="0.2">
      <c r="C122" s="61" t="str">
        <f>IF('C. Riskit'!F49="Kyllä",'C. Riskit'!D49&amp;";","")</f>
        <v/>
      </c>
    </row>
    <row r="123" spans="2:4" x14ac:dyDescent="0.2">
      <c r="C123" s="61" t="str">
        <f>IF('C. Riskit'!F50&lt;&gt;"",'C. Riskit'!F50,"")</f>
        <v/>
      </c>
    </row>
    <row r="124" spans="2:4" x14ac:dyDescent="0.2">
      <c r="B124" t="s">
        <v>202</v>
      </c>
      <c r="C124" s="54" t="str">
        <f>IF(D124&lt;&gt;"","Muina riskeinä tunnistettiin: ","Tietoaineiston avaamisessa ei tunnistettu muita riskejä.")</f>
        <v>Tietoaineiston avaamisessa ei tunnistettu muita riskejä.</v>
      </c>
      <c r="D124" s="71" t="str">
        <f>SUBSTITUTE(CONCATENATE(C117,C118,C119,C120,C121,C122,C123),";",CHAR(10))</f>
        <v/>
      </c>
    </row>
    <row r="126" spans="2:4" x14ac:dyDescent="0.2">
      <c r="B126" t="s">
        <v>249</v>
      </c>
      <c r="C126" s="73" t="s">
        <v>251</v>
      </c>
    </row>
    <row r="127" spans="2:4" x14ac:dyDescent="0.2">
      <c r="C127" s="71" t="str">
        <f>IF('C. Riskit'!F52&lt;&gt;"VALITSE",'C. Riskit'!F52,"")</f>
        <v/>
      </c>
    </row>
    <row r="129" spans="1:3" x14ac:dyDescent="0.2">
      <c r="B129" t="s">
        <v>250</v>
      </c>
      <c r="C129" s="73" t="s">
        <v>304</v>
      </c>
    </row>
    <row r="130" spans="1:3" x14ac:dyDescent="0.2">
      <c r="C130" s="71" t="str">
        <f>IF('C. Riskit'!F58&lt;&gt;"VALITSE",'C. Riskit'!F58,"")</f>
        <v/>
      </c>
    </row>
    <row r="132" spans="1:3" x14ac:dyDescent="0.2">
      <c r="B132" t="s">
        <v>252</v>
      </c>
      <c r="C132" s="73" t="s">
        <v>305</v>
      </c>
    </row>
    <row r="133" spans="1:3" x14ac:dyDescent="0.2">
      <c r="C133" s="71" t="str">
        <f>'C. Riskit'!F64</f>
        <v/>
      </c>
    </row>
    <row r="136" spans="1:3" x14ac:dyDescent="0.2">
      <c r="A136" s="66"/>
      <c r="B136" t="s">
        <v>269</v>
      </c>
      <c r="C136" s="73" t="s">
        <v>270</v>
      </c>
    </row>
    <row r="137" spans="1:3" x14ac:dyDescent="0.2">
      <c r="C137" t="s">
        <v>271</v>
      </c>
    </row>
    <row r="138" spans="1:3" x14ac:dyDescent="0.2">
      <c r="C138" s="61" t="str">
        <f>IF('D. Kustannukset ja tulot'!D19&lt;&gt;"VALITSE",'D. Kustannukset ja tulot'!D19&amp;": "&amp;'D. Kustannukset ja tulot'!F19&amp;";","")</f>
        <v/>
      </c>
    </row>
    <row r="139" spans="1:3" x14ac:dyDescent="0.2">
      <c r="C139" s="61" t="str">
        <f>IF('D. Kustannukset ja tulot'!D20&lt;&gt;"VALITSE",'D. Kustannukset ja tulot'!D20&amp;": "&amp;'D. Kustannukset ja tulot'!F20&amp;";","")</f>
        <v/>
      </c>
    </row>
    <row r="140" spans="1:3" x14ac:dyDescent="0.2">
      <c r="C140" s="61" t="str">
        <f>IF('D. Kustannukset ja tulot'!D21&lt;&gt;"VALITSE",'D. Kustannukset ja tulot'!D21&amp;": "&amp;'D. Kustannukset ja tulot'!F21&amp;";","")</f>
        <v/>
      </c>
    </row>
    <row r="141" spans="1:3" x14ac:dyDescent="0.2">
      <c r="C141" s="61" t="str">
        <f>IF('D. Kustannukset ja tulot'!D22&lt;&gt;"VALITSE",'D. Kustannukset ja tulot'!D22&amp;": "&amp;'D. Kustannukset ja tulot'!F22&amp;";","")</f>
        <v/>
      </c>
    </row>
    <row r="142" spans="1:3" x14ac:dyDescent="0.2">
      <c r="C142" s="61" t="str">
        <f>IF('D. Kustannukset ja tulot'!D23&lt;&gt;"VALITSE",'D. Kustannukset ja tulot'!D23&amp;": "&amp;'D. Kustannukset ja tulot'!F23&amp;";","")</f>
        <v/>
      </c>
    </row>
    <row r="143" spans="1:3" x14ac:dyDescent="0.2">
      <c r="C143" s="61" t="str">
        <f>IF('D. Kustannukset ja tulot'!D24&lt;&gt;"VALITSE",'D. Kustannukset ja tulot'!D24&amp;": "&amp;'D. Kustannukset ja tulot'!F24&amp;";","")</f>
        <v/>
      </c>
    </row>
    <row r="144" spans="1:3" x14ac:dyDescent="0.2">
      <c r="C144" s="61" t="str">
        <f>IF('D. Kustannukset ja tulot'!D25&lt;&gt;"VALITSE",'D. Kustannukset ja tulot'!D25&amp;": "&amp;'D. Kustannukset ja tulot'!F25&amp;";","")</f>
        <v/>
      </c>
    </row>
    <row r="145" spans="2:3" x14ac:dyDescent="0.2">
      <c r="C145" s="61" t="str">
        <f>IF('D. Kustannukset ja tulot'!D26&lt;&gt;"VALITSE","Muu kustannuserä: "&amp;'D. Kustannukset ja tulot'!F26&amp;";","")</f>
        <v/>
      </c>
    </row>
    <row r="146" spans="2:3" x14ac:dyDescent="0.2">
      <c r="B146" t="s">
        <v>202</v>
      </c>
      <c r="C146" s="72" t="str">
        <f>SUBSTITUTE(CONCATENATE(C138,C139,C140,C141,C142,C143,C144,C145),";",CHAR(10))</f>
        <v/>
      </c>
    </row>
    <row r="148" spans="2:3" ht="15" customHeight="1" x14ac:dyDescent="0.2">
      <c r="B148" t="s">
        <v>272</v>
      </c>
      <c r="C148" s="73" t="s">
        <v>273</v>
      </c>
    </row>
    <row r="149" spans="2:3" x14ac:dyDescent="0.2">
      <c r="C149" s="80" t="s">
        <v>274</v>
      </c>
    </row>
    <row r="150" spans="2:3" x14ac:dyDescent="0.2">
      <c r="C150" s="90" t="str">
        <f>IF('D. Kustannukset ja tulot'!D31&lt;&gt;"VALITSE",'D. Kustannukset ja tulot'!D31&amp;": "&amp;'D. Kustannukset ja tulot'!F31&amp;";","")</f>
        <v/>
      </c>
    </row>
    <row r="151" spans="2:3" x14ac:dyDescent="0.2">
      <c r="C151" s="90" t="str">
        <f>IF('D. Kustannukset ja tulot'!D32&lt;&gt;"VALITSE",'D. Kustannukset ja tulot'!D32&amp;": "&amp;'D. Kustannukset ja tulot'!F32&amp;";","")</f>
        <v/>
      </c>
    </row>
    <row r="152" spans="2:3" x14ac:dyDescent="0.2">
      <c r="C152" s="90" t="str">
        <f>IF('D. Kustannukset ja tulot'!D33&lt;&gt;"VALITSE",'D. Kustannukset ja tulot'!D33&amp;": "&amp;'D. Kustannukset ja tulot'!F33&amp;";","")</f>
        <v/>
      </c>
    </row>
    <row r="153" spans="2:3" x14ac:dyDescent="0.2">
      <c r="C153" s="90" t="str">
        <f>IF('D. Kustannukset ja tulot'!D34&lt;&gt;"VALITSE",'D. Kustannukset ja tulot'!D34&amp;": "&amp;'D. Kustannukset ja tulot'!F34&amp;";","")</f>
        <v/>
      </c>
    </row>
    <row r="154" spans="2:3" x14ac:dyDescent="0.2">
      <c r="C154" s="90" t="str">
        <f>IF('D. Kustannukset ja tulot'!D35&lt;&gt;"VALITSE",'D. Kustannukset ja tulot'!D35&amp;": "&amp;'D. Kustannukset ja tulot'!F35&amp;";","")</f>
        <v/>
      </c>
    </row>
    <row r="155" spans="2:3" x14ac:dyDescent="0.2">
      <c r="C155" s="90" t="str">
        <f>IF('D. Kustannukset ja tulot'!D36&lt;&gt;"VALITSE",'D. Kustannukset ja tulot'!D36&amp;": "&amp;'D. Kustannukset ja tulot'!F36&amp;";","")</f>
        <v/>
      </c>
    </row>
    <row r="156" spans="2:3" x14ac:dyDescent="0.2">
      <c r="C156" s="90" t="str">
        <f>IF('D. Kustannukset ja tulot'!D37&lt;&gt;"VALITSE",'D. Kustannukset ja tulot'!D37&amp;": "&amp;'D. Kustannukset ja tulot'!F37&amp;";","")</f>
        <v/>
      </c>
    </row>
    <row r="157" spans="2:3" x14ac:dyDescent="0.2">
      <c r="C157" s="90" t="str">
        <f>IF('D. Kustannukset ja tulot'!D38&lt;&gt;"VALITSE","Muu kustannuserä: "&amp;'D. Kustannukset ja tulot'!F38&amp;";","")</f>
        <v/>
      </c>
    </row>
    <row r="158" spans="2:3" x14ac:dyDescent="0.2">
      <c r="B158" t="s">
        <v>202</v>
      </c>
      <c r="C158" s="72" t="str">
        <f>SUBSTITUTE(CONCATENATE(C150,C151,C152,C153,C154,C155,C156,C157),";",CHAR(10))</f>
        <v/>
      </c>
    </row>
  </sheetData>
  <pageMargins left="0.7" right="0.7" top="0.75" bottom="0.75" header="0.3" footer="0.3"/>
  <pageSetup paperSize="9" orientation="portrait"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X9"/>
  <sheetViews>
    <sheetView topLeftCell="D1" zoomScale="50" workbookViewId="0">
      <selection activeCell="C129" sqref="C129"/>
    </sheetView>
  </sheetViews>
  <sheetFormatPr baseColWidth="10" defaultColWidth="10.6640625" defaultRowHeight="16" x14ac:dyDescent="0.2"/>
  <cols>
    <col min="1" max="1" width="30.6640625" customWidth="1"/>
    <col min="2" max="2" width="15.6640625" customWidth="1"/>
    <col min="3" max="3" width="44.33203125" customWidth="1"/>
    <col min="4" max="4" width="29.33203125" customWidth="1"/>
    <col min="5" max="5" width="15.6640625" customWidth="1"/>
    <col min="6" max="6" width="24" customWidth="1"/>
    <col min="7" max="16" width="28.1640625" customWidth="1"/>
    <col min="18" max="20" width="37" customWidth="1"/>
  </cols>
  <sheetData>
    <row r="1" spans="1:24" s="4" customFormat="1" x14ac:dyDescent="0.2">
      <c r="A1" s="4" t="s">
        <v>125</v>
      </c>
      <c r="B1" s="4" t="s">
        <v>126</v>
      </c>
      <c r="C1" s="4" t="s">
        <v>127</v>
      </c>
      <c r="D1" s="4" t="s">
        <v>128</v>
      </c>
      <c r="E1" s="4" t="s">
        <v>129</v>
      </c>
      <c r="F1" s="4" t="s">
        <v>130</v>
      </c>
      <c r="G1" s="4" t="s">
        <v>131</v>
      </c>
      <c r="H1" s="4" t="s">
        <v>147</v>
      </c>
      <c r="I1" s="4" t="s">
        <v>154</v>
      </c>
      <c r="J1" s="4" t="s">
        <v>148</v>
      </c>
      <c r="K1" s="4" t="s">
        <v>149</v>
      </c>
      <c r="L1" s="4" t="s">
        <v>155</v>
      </c>
      <c r="M1" s="4" t="s">
        <v>156</v>
      </c>
      <c r="N1" s="4" t="s">
        <v>157</v>
      </c>
      <c r="O1" s="4" t="s">
        <v>158</v>
      </c>
      <c r="P1" s="4" t="s">
        <v>159</v>
      </c>
      <c r="Q1" s="4" t="s">
        <v>135</v>
      </c>
      <c r="R1" s="4" t="s">
        <v>139</v>
      </c>
      <c r="S1" s="4" t="s">
        <v>139</v>
      </c>
      <c r="T1" s="4" t="s">
        <v>136</v>
      </c>
      <c r="U1" s="4" t="s">
        <v>138</v>
      </c>
      <c r="V1" s="4" t="s">
        <v>138</v>
      </c>
      <c r="W1" s="4" t="s">
        <v>137</v>
      </c>
      <c r="X1" s="4" t="s">
        <v>137</v>
      </c>
    </row>
    <row r="2" spans="1:24" x14ac:dyDescent="0.2">
      <c r="A2" t="s">
        <v>123</v>
      </c>
      <c r="B2" t="s">
        <v>123</v>
      </c>
      <c r="C2" t="s">
        <v>123</v>
      </c>
      <c r="D2" t="s">
        <v>123</v>
      </c>
      <c r="E2" t="s">
        <v>123</v>
      </c>
      <c r="F2" t="s">
        <v>123</v>
      </c>
      <c r="G2" t="s">
        <v>123</v>
      </c>
      <c r="H2" t="s">
        <v>123</v>
      </c>
      <c r="I2" t="s">
        <v>123</v>
      </c>
      <c r="J2" t="s">
        <v>123</v>
      </c>
      <c r="K2" t="s">
        <v>123</v>
      </c>
      <c r="L2" t="s">
        <v>123</v>
      </c>
      <c r="M2" t="s">
        <v>123</v>
      </c>
      <c r="N2" t="s">
        <v>123</v>
      </c>
      <c r="O2" t="s">
        <v>123</v>
      </c>
      <c r="P2" t="s">
        <v>123</v>
      </c>
      <c r="Q2" t="s">
        <v>123</v>
      </c>
      <c r="R2" t="s">
        <v>123</v>
      </c>
      <c r="S2" t="s">
        <v>123</v>
      </c>
      <c r="T2" t="s">
        <v>123</v>
      </c>
      <c r="U2" t="s">
        <v>123</v>
      </c>
      <c r="V2" t="s">
        <v>123</v>
      </c>
      <c r="W2" t="s">
        <v>123</v>
      </c>
      <c r="X2" t="s">
        <v>123</v>
      </c>
    </row>
    <row r="3" spans="1:24" x14ac:dyDescent="0.2">
      <c r="A3" t="s">
        <v>133</v>
      </c>
      <c r="B3" t="s">
        <v>60</v>
      </c>
      <c r="C3" t="s">
        <v>53</v>
      </c>
      <c r="D3" t="s">
        <v>133</v>
      </c>
      <c r="E3" t="s">
        <v>60</v>
      </c>
      <c r="F3" t="s">
        <v>8</v>
      </c>
      <c r="G3" t="s">
        <v>133</v>
      </c>
      <c r="H3" t="s">
        <v>277</v>
      </c>
      <c r="I3" t="s">
        <v>60</v>
      </c>
      <c r="J3" t="s">
        <v>105</v>
      </c>
      <c r="K3" t="s">
        <v>60</v>
      </c>
      <c r="L3" t="s">
        <v>60</v>
      </c>
      <c r="M3" t="s">
        <v>60</v>
      </c>
      <c r="N3" t="s">
        <v>60</v>
      </c>
      <c r="O3" t="s">
        <v>27</v>
      </c>
      <c r="P3" t="s">
        <v>133</v>
      </c>
      <c r="Q3" t="s">
        <v>60</v>
      </c>
      <c r="R3" t="s">
        <v>228</v>
      </c>
      <c r="S3" t="s">
        <v>192</v>
      </c>
      <c r="T3" t="s">
        <v>31</v>
      </c>
      <c r="U3" t="s">
        <v>60</v>
      </c>
      <c r="W3" t="s">
        <v>60</v>
      </c>
    </row>
    <row r="4" spans="1:24" x14ac:dyDescent="0.2">
      <c r="A4" t="s">
        <v>132</v>
      </c>
      <c r="B4" t="s">
        <v>6</v>
      </c>
      <c r="C4" t="s">
        <v>56</v>
      </c>
      <c r="D4" t="s">
        <v>132</v>
      </c>
      <c r="E4" t="s">
        <v>6</v>
      </c>
      <c r="F4" t="s">
        <v>13</v>
      </c>
      <c r="G4" t="s">
        <v>132</v>
      </c>
      <c r="H4" t="s">
        <v>102</v>
      </c>
      <c r="I4" t="s">
        <v>6</v>
      </c>
      <c r="J4" t="s">
        <v>104</v>
      </c>
      <c r="K4" t="s">
        <v>6</v>
      </c>
      <c r="L4" t="s">
        <v>6</v>
      </c>
      <c r="M4" t="s">
        <v>6</v>
      </c>
      <c r="N4" t="s">
        <v>6</v>
      </c>
      <c r="O4" t="s">
        <v>28</v>
      </c>
      <c r="P4" t="s">
        <v>132</v>
      </c>
      <c r="Q4" t="s">
        <v>6</v>
      </c>
      <c r="R4" t="s">
        <v>110</v>
      </c>
      <c r="T4" t="s">
        <v>32</v>
      </c>
      <c r="U4" t="s">
        <v>6</v>
      </c>
      <c r="V4" t="s">
        <v>140</v>
      </c>
      <c r="W4" t="s">
        <v>6</v>
      </c>
      <c r="X4" t="s">
        <v>140</v>
      </c>
    </row>
    <row r="5" spans="1:24" x14ac:dyDescent="0.2">
      <c r="A5" t="s">
        <v>10</v>
      </c>
      <c r="B5" t="s">
        <v>7</v>
      </c>
      <c r="C5" t="s">
        <v>55</v>
      </c>
      <c r="D5" t="s">
        <v>10</v>
      </c>
      <c r="E5" t="s">
        <v>7</v>
      </c>
      <c r="F5" t="s">
        <v>119</v>
      </c>
      <c r="G5" t="s">
        <v>118</v>
      </c>
      <c r="H5" t="s">
        <v>6</v>
      </c>
      <c r="I5" t="s">
        <v>7</v>
      </c>
      <c r="J5" t="s">
        <v>103</v>
      </c>
      <c r="K5" t="s">
        <v>7</v>
      </c>
      <c r="L5" t="s">
        <v>7</v>
      </c>
      <c r="M5" t="s">
        <v>7</v>
      </c>
      <c r="N5" t="s">
        <v>7</v>
      </c>
      <c r="O5" t="s">
        <v>122</v>
      </c>
      <c r="P5" t="s">
        <v>118</v>
      </c>
      <c r="Q5" t="s">
        <v>7</v>
      </c>
      <c r="R5" t="s">
        <v>111</v>
      </c>
      <c r="T5" t="s">
        <v>33</v>
      </c>
      <c r="U5" t="s">
        <v>7</v>
      </c>
      <c r="V5" t="s">
        <v>141</v>
      </c>
      <c r="W5" t="s">
        <v>7</v>
      </c>
      <c r="X5" t="s">
        <v>141</v>
      </c>
    </row>
    <row r="6" spans="1:24" x14ac:dyDescent="0.2">
      <c r="A6" t="s">
        <v>11</v>
      </c>
      <c r="C6" t="s">
        <v>54</v>
      </c>
      <c r="D6" t="s">
        <v>11</v>
      </c>
      <c r="F6" t="s">
        <v>9</v>
      </c>
      <c r="G6" t="s">
        <v>11</v>
      </c>
      <c r="H6" t="s">
        <v>103</v>
      </c>
      <c r="O6" t="s">
        <v>29</v>
      </c>
      <c r="P6" t="s">
        <v>11</v>
      </c>
      <c r="R6" t="s">
        <v>114</v>
      </c>
      <c r="T6" t="s">
        <v>34</v>
      </c>
    </row>
    <row r="7" spans="1:24" x14ac:dyDescent="0.2">
      <c r="A7" t="s">
        <v>58</v>
      </c>
      <c r="C7" t="s">
        <v>57</v>
      </c>
      <c r="D7" t="s">
        <v>58</v>
      </c>
      <c r="F7" t="s">
        <v>35</v>
      </c>
      <c r="G7" t="s">
        <v>12</v>
      </c>
      <c r="O7" t="s">
        <v>30</v>
      </c>
      <c r="P7" t="s">
        <v>12</v>
      </c>
      <c r="R7" t="s">
        <v>112</v>
      </c>
      <c r="T7" t="s">
        <v>191</v>
      </c>
    </row>
    <row r="8" spans="1:24" x14ac:dyDescent="0.2">
      <c r="A8" t="s">
        <v>7</v>
      </c>
      <c r="C8" t="s">
        <v>7</v>
      </c>
      <c r="D8" t="s">
        <v>7</v>
      </c>
      <c r="O8" t="s">
        <v>7</v>
      </c>
      <c r="P8" t="s">
        <v>7</v>
      </c>
      <c r="R8" t="s">
        <v>190</v>
      </c>
      <c r="T8" t="s">
        <v>113</v>
      </c>
    </row>
    <row r="9" spans="1:24" x14ac:dyDescent="0.2">
      <c r="R9" t="s">
        <v>115</v>
      </c>
      <c r="T9" t="s">
        <v>115</v>
      </c>
    </row>
  </sheetData>
  <pageMargins left="0.7" right="0.7" top="0.75" bottom="0.75" header="0.3" footer="0.3"/>
  <pageSetup paperSize="9" orientation="portrait" horizontalDpi="0" verticalDpi="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548224C00377449A5A7FA17D540C2D6" ma:contentTypeVersion="4" ma:contentTypeDescription="Create a new document." ma:contentTypeScope="" ma:versionID="1d611327516e750738875c8d656b354e">
  <xsd:schema xmlns:xsd="http://www.w3.org/2001/XMLSchema" xmlns:xs="http://www.w3.org/2001/XMLSchema" xmlns:p="http://schemas.microsoft.com/office/2006/metadata/properties" xmlns:ns2="96bd39a2-ead1-41df-8abb-7005cee05353" targetNamespace="http://schemas.microsoft.com/office/2006/metadata/properties" ma:root="true" ma:fieldsID="3fb77bb72ae6ca91bac11ae4b82e937f" ns2:_="">
    <xsd:import namespace="96bd39a2-ead1-41df-8abb-7005cee0535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bd39a2-ead1-41df-8abb-7005cee053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EC89E38-42E8-4829-8989-4DD441566E09}">
  <ds:schemaRefs>
    <ds:schemaRef ds:uri="http://schemas.openxmlformats.org/package/2006/metadata/core-properties"/>
    <ds:schemaRef ds:uri="http://purl.org/dc/elements/1.1/"/>
    <ds:schemaRef ds:uri="http://www.w3.org/XML/1998/namespace"/>
    <ds:schemaRef ds:uri="http://purl.org/dc/dcmitype/"/>
    <ds:schemaRef ds:uri="96bd39a2-ead1-41df-8abb-7005cee05353"/>
    <ds:schemaRef ds:uri="http://schemas.microsoft.com/office/infopath/2007/PartnerControls"/>
    <ds:schemaRef ds:uri="http://schemas.microsoft.com/office/2006/documentManagement/types"/>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2FD9750F-E712-45A3-B87A-52DF0A1A0AA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6bd39a2-ead1-41df-8abb-7005cee053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1CD4387-24CD-4CCB-AE81-BBCD141705B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Johdanto</vt:lpstr>
      <vt:lpstr>Käyttöohje</vt:lpstr>
      <vt:lpstr>A. Taustatiedot</vt:lpstr>
      <vt:lpstr>B. Hyödyt</vt:lpstr>
      <vt:lpstr>C. Riskit</vt:lpstr>
      <vt:lpstr>D. Kustannukset ja tulot</vt:lpstr>
      <vt:lpstr>E. Yhteenveto</vt:lpstr>
      <vt:lpstr>Support</vt:lpstr>
      <vt:lpstr>Muuttujat</vt:lpstr>
      <vt:lpstr>'E. Yhteenveto'!Print_Area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Wichmann, Janis</cp:lastModifiedBy>
  <cp:lastPrinted>2022-02-28T16:42:08Z</cp:lastPrinted>
  <dcterms:created xsi:type="dcterms:W3CDTF">2021-04-09T09:55:39Z</dcterms:created>
  <dcterms:modified xsi:type="dcterms:W3CDTF">2022-03-01T07:24:25Z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0x0101004548224C00377449A5A7FA17D540C2D6</vt:lpwstr>
  </property>
  <property fmtid="{D5CDD505-2E9C-101B-9397-08002B2CF9AE}" pid="3" name="MSIP_Label_ea60d57e-af5b-4752-ac57-3e4f28ca11dc_Enabled">
    <vt:lpwstr>true</vt:lpwstr>
  </property>
  <property fmtid="{D5CDD505-2E9C-101B-9397-08002B2CF9AE}" pid="4" name="MSIP_Label_ea60d57e-af5b-4752-ac57-3e4f28ca11dc_SetDate">
    <vt:lpwstr>2022-02-10T06:32:13Z</vt:lpwstr>
  </property>
  <property fmtid="{D5CDD505-2E9C-101B-9397-08002B2CF9AE}" pid="5" name="MSIP_Label_ea60d57e-af5b-4752-ac57-3e4f28ca11dc_Method">
    <vt:lpwstr>Privileged</vt:lpwstr>
  </property>
  <property fmtid="{D5CDD505-2E9C-101B-9397-08002B2CF9AE}" pid="6" name="MSIP_Label_ea60d57e-af5b-4752-ac57-3e4f28ca11dc_Name">
    <vt:lpwstr>ea60d57e-af5b-4752-ac57-3e4f28ca11dc</vt:lpwstr>
  </property>
  <property fmtid="{D5CDD505-2E9C-101B-9397-08002B2CF9AE}" pid="7" name="MSIP_Label_ea60d57e-af5b-4752-ac57-3e4f28ca11dc_SiteId">
    <vt:lpwstr>36da45f1-dd2c-4d1f-af13-5abe46b99921</vt:lpwstr>
  </property>
  <property fmtid="{D5CDD505-2E9C-101B-9397-08002B2CF9AE}" pid="8" name="MSIP_Label_ea60d57e-af5b-4752-ac57-3e4f28ca11dc_ActionId">
    <vt:lpwstr>0c5584b6-3821-4319-9b71-ed072b20d6cd</vt:lpwstr>
  </property>
  <property fmtid="{D5CDD505-2E9C-101B-9397-08002B2CF9AE}" pid="9" name="MSIP_Label_ea60d57e-af5b-4752-ac57-3e4f28ca11dc_ContentBits">
    <vt:lpwstr>0</vt:lpwstr>
  </property>
</Properties>
</file>